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F:\USERS\tlinda\Dokument\1Výkresy, projekty\1UP104\UP104_VŘ\UP104_stavba_VŘ_e-zak\"/>
    </mc:Choice>
  </mc:AlternateContent>
  <xr:revisionPtr revIDLastSave="0" documentId="8_{80B62E4B-FB2A-40B8-B04A-969F999AACBC}" xr6:coauthVersionLast="47" xr6:coauthVersionMax="47" xr10:uidLastSave="{00000000-0000-0000-0000-000000000000}"/>
  <bookViews>
    <workbookView xWindow="-110" yWindow="-110" windowWidth="25820" windowHeight="14020" activeTab="1" xr2:uid="{00000000-000D-0000-FFFF-FFFF00000000}"/>
  </bookViews>
  <sheets>
    <sheet name="Rekapitulace stavby" sheetId="1" r:id="rId1"/>
    <sheet name="D.1.1 - Architektonicko-s..." sheetId="2" r:id="rId2"/>
    <sheet name="D.1.4.a - Zařízení pro vy..." sheetId="3" r:id="rId3"/>
    <sheet name="D.1.4.b - Zařízení pro oc..." sheetId="4" r:id="rId4"/>
    <sheet name="D.1.4.d - Zařízení pro mě..." sheetId="5" r:id="rId5"/>
    <sheet name="D.1.4.e - Zařízení zdravo..." sheetId="6" r:id="rId6"/>
    <sheet name="D.1.4.l - Zařízení slabop..." sheetId="7" r:id="rId7"/>
    <sheet name="D.1.4.m.1 - Zařízení AV t..." sheetId="8" r:id="rId8"/>
    <sheet name="D.1.4.m.2 - Zařízení AV t..." sheetId="9" r:id="rId9"/>
    <sheet name="D.1.4.g - Zařízení silnop..." sheetId="10" r:id="rId10"/>
    <sheet name="D.1.4.h - Zařízení EPS" sheetId="11" r:id="rId11"/>
    <sheet name="D.1.4.j - Zařízení JIS" sheetId="12" r:id="rId12"/>
    <sheet name="D.1.4.k - Kamerový systém..." sheetId="13" r:id="rId13"/>
    <sheet name="D.1.4.n - Stavební a pros..." sheetId="14" r:id="rId14"/>
    <sheet name="VON - Vedlejší a ostatní ..." sheetId="15" r:id="rId15"/>
    <sheet name="Seznam figur" sheetId="16" r:id="rId16"/>
    <sheet name="Pokyny pro vyplnění" sheetId="17" r:id="rId17"/>
  </sheets>
  <definedNames>
    <definedName name="_xlnm._FilterDatabase" localSheetId="1" hidden="1">'D.1.1 - Architektonicko-s...'!$C$115:$K$1039</definedName>
    <definedName name="_xlnm._FilterDatabase" localSheetId="2" hidden="1">'D.1.4.a - Zařízení pro vy...'!$C$96:$K$175</definedName>
    <definedName name="_xlnm._FilterDatabase" localSheetId="3" hidden="1">'D.1.4.b - Zařízení pro oc...'!$C$93:$K$245</definedName>
    <definedName name="_xlnm._FilterDatabase" localSheetId="4" hidden="1">'D.1.4.d - Zařízení pro mě...'!$C$95:$K$247</definedName>
    <definedName name="_xlnm._FilterDatabase" localSheetId="5" hidden="1">'D.1.4.e - Zařízení zdravo...'!$C$96:$K$188</definedName>
    <definedName name="_xlnm._FilterDatabase" localSheetId="9" hidden="1">'D.1.4.g - Zařízení silnop...'!$C$97:$K$244</definedName>
    <definedName name="_xlnm._FilterDatabase" localSheetId="10" hidden="1">'D.1.4.h - Zařízení EPS'!$C$95:$K$149</definedName>
    <definedName name="_xlnm._FilterDatabase" localSheetId="11" hidden="1">'D.1.4.j - Zařízení JIS'!$C$92:$K$147</definedName>
    <definedName name="_xlnm._FilterDatabase" localSheetId="12" hidden="1">'D.1.4.k - Kamerový systém...'!$C$93:$K$133</definedName>
    <definedName name="_xlnm._FilterDatabase" localSheetId="6" hidden="1">'D.1.4.l - Zařízení slabop...'!$C$95:$K$169</definedName>
    <definedName name="_xlnm._FilterDatabase" localSheetId="7" hidden="1">'D.1.4.m.1 - Zařízení AV t...'!$C$92:$K$127</definedName>
    <definedName name="_xlnm._FilterDatabase" localSheetId="8" hidden="1">'D.1.4.m.2 - Zařízení AV t...'!$C$92:$K$226</definedName>
    <definedName name="_xlnm._FilterDatabase" localSheetId="13" hidden="1">'D.1.4.n - Stavební a pros...'!$C$90:$K$118</definedName>
    <definedName name="_xlnm._FilterDatabase" localSheetId="14" hidden="1">'VON - Vedlejší a ostatní ...'!$C$89:$K$153</definedName>
    <definedName name="_xlnm.Print_Titles" localSheetId="1">'D.1.1 - Architektonicko-s...'!$115:$115</definedName>
    <definedName name="_xlnm.Print_Titles" localSheetId="2">'D.1.4.a - Zařízení pro vy...'!$96:$96</definedName>
    <definedName name="_xlnm.Print_Titles" localSheetId="3">'D.1.4.b - Zařízení pro oc...'!$93:$93</definedName>
    <definedName name="_xlnm.Print_Titles" localSheetId="4">'D.1.4.d - Zařízení pro mě...'!$95:$95</definedName>
    <definedName name="_xlnm.Print_Titles" localSheetId="5">'D.1.4.e - Zařízení zdravo...'!$96:$96</definedName>
    <definedName name="_xlnm.Print_Titles" localSheetId="9">'D.1.4.g - Zařízení silnop...'!$97:$97</definedName>
    <definedName name="_xlnm.Print_Titles" localSheetId="10">'D.1.4.h - Zařízení EPS'!$95:$95</definedName>
    <definedName name="_xlnm.Print_Titles" localSheetId="11">'D.1.4.j - Zařízení JIS'!$92:$92</definedName>
    <definedName name="_xlnm.Print_Titles" localSheetId="12">'D.1.4.k - Kamerový systém...'!$93:$93</definedName>
    <definedName name="_xlnm.Print_Titles" localSheetId="6">'D.1.4.l - Zařízení slabop...'!$95:$95</definedName>
    <definedName name="_xlnm.Print_Titles" localSheetId="7">'D.1.4.m.1 - Zařízení AV t...'!$92:$92</definedName>
    <definedName name="_xlnm.Print_Titles" localSheetId="8">'D.1.4.m.2 - Zařízení AV t...'!$92:$92</definedName>
    <definedName name="_xlnm.Print_Titles" localSheetId="13">'D.1.4.n - Stavební a pros...'!$90:$90</definedName>
    <definedName name="_xlnm.Print_Titles" localSheetId="0">'Rekapitulace stavby'!$52:$52</definedName>
    <definedName name="_xlnm.Print_Titles" localSheetId="15">'Seznam figur'!$9:$9</definedName>
    <definedName name="_xlnm.Print_Titles" localSheetId="14">'VON - Vedlejší a ostatní ...'!$89:$89</definedName>
    <definedName name="_xlnm.Print_Area" localSheetId="1">'D.1.1 - Architektonicko-s...'!$C$4:$J$41,'D.1.1 - Architektonicko-s...'!$C$47:$J$95,'D.1.1 - Architektonicko-s...'!$C$101:$K$1039</definedName>
    <definedName name="_xlnm.Print_Area" localSheetId="2">'D.1.4.a - Zařízení pro vy...'!$C$4:$J$43,'D.1.4.a - Zařízení pro vy...'!$C$49:$J$74,'D.1.4.a - Zařízení pro vy...'!$C$80:$K$175</definedName>
    <definedName name="_xlnm.Print_Area" localSheetId="3">'D.1.4.b - Zařízení pro oc...'!$C$4:$J$43,'D.1.4.b - Zařízení pro oc...'!$C$49:$J$71,'D.1.4.b - Zařízení pro oc...'!$C$77:$K$245</definedName>
    <definedName name="_xlnm.Print_Area" localSheetId="4">'D.1.4.d - Zařízení pro mě...'!$C$4:$J$43,'D.1.4.d - Zařízení pro mě...'!$C$49:$J$73,'D.1.4.d - Zařízení pro mě...'!$C$79:$K$247</definedName>
    <definedName name="_xlnm.Print_Area" localSheetId="5">'D.1.4.e - Zařízení zdravo...'!$C$4:$J$43,'D.1.4.e - Zařízení zdravo...'!$C$49:$J$74,'D.1.4.e - Zařízení zdravo...'!$C$80:$K$188</definedName>
    <definedName name="_xlnm.Print_Area" localSheetId="9">'D.1.4.g - Zařízení silnop...'!$C$4:$J$43,'D.1.4.g - Zařízení silnop...'!$C$49:$J$75,'D.1.4.g - Zařízení silnop...'!$C$81:$K$244</definedName>
    <definedName name="_xlnm.Print_Area" localSheetId="10">'D.1.4.h - Zařízení EPS'!$C$4:$J$43,'D.1.4.h - Zařízení EPS'!$C$49:$J$73,'D.1.4.h - Zařízení EPS'!$C$79:$K$149</definedName>
    <definedName name="_xlnm.Print_Area" localSheetId="11">'D.1.4.j - Zařízení JIS'!$C$4:$J$43,'D.1.4.j - Zařízení JIS'!$C$49:$J$70,'D.1.4.j - Zařízení JIS'!$C$76:$K$147</definedName>
    <definedName name="_xlnm.Print_Area" localSheetId="12">'D.1.4.k - Kamerový systém...'!$C$4:$J$43,'D.1.4.k - Kamerový systém...'!$C$49:$J$71,'D.1.4.k - Kamerový systém...'!$C$77:$K$133</definedName>
    <definedName name="_xlnm.Print_Area" localSheetId="6">'D.1.4.l - Zařízení slabop...'!$C$4:$J$43,'D.1.4.l - Zařízení slabop...'!$C$49:$J$73,'D.1.4.l - Zařízení slabop...'!$C$79:$K$169</definedName>
    <definedName name="_xlnm.Print_Area" localSheetId="7">'D.1.4.m.1 - Zařízení AV t...'!$C$4:$J$43,'D.1.4.m.1 - Zařízení AV t...'!$C$49:$J$70,'D.1.4.m.1 - Zařízení AV t...'!$C$76:$K$127</definedName>
    <definedName name="_xlnm.Print_Area" localSheetId="8">'D.1.4.m.2 - Zařízení AV t...'!$C$4:$J$43,'D.1.4.m.2 - Zařízení AV t...'!$C$49:$J$70,'D.1.4.m.2 - Zařízení AV t...'!$C$76:$K$226</definedName>
    <definedName name="_xlnm.Print_Area" localSheetId="13">'D.1.4.n - Stavební a pros...'!$C$4:$J$43,'D.1.4.n - Stavební a pros...'!$C$49:$J$68,'D.1.4.n - Stavební a pros...'!$C$74:$K$118</definedName>
    <definedName name="_xlnm.Print_Area" localSheetId="1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stavby'!$C$42:$AQ$72</definedName>
    <definedName name="_xlnm.Print_Area" localSheetId="15">'Seznam figur'!$C$4:$G$109</definedName>
    <definedName name="_xlnm.Print_Area" localSheetId="14">'VON - Vedlejší a ostatní ...'!$C$4:$J$41,'VON - Vedlejší a ostatní ...'!$C$47:$J$69,'VON - Vedlejší a ostatní ...'!$C$75:$K$153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6" l="1"/>
  <c r="J39" i="15"/>
  <c r="J38" i="15"/>
  <c r="AY71" i="1"/>
  <c r="J37" i="15"/>
  <c r="AX71" i="1" s="1"/>
  <c r="BI151" i="15"/>
  <c r="BH151" i="15"/>
  <c r="BG151" i="15"/>
  <c r="BF151" i="15"/>
  <c r="T151" i="15"/>
  <c r="T150" i="15"/>
  <c r="R151" i="15"/>
  <c r="R150" i="15"/>
  <c r="P151" i="15"/>
  <c r="P150" i="15"/>
  <c r="BI147" i="15"/>
  <c r="BH147" i="15"/>
  <c r="BG147" i="15"/>
  <c r="BF147" i="15"/>
  <c r="T147" i="15"/>
  <c r="R147" i="15"/>
  <c r="P147" i="15"/>
  <c r="BI144" i="15"/>
  <c r="BH144" i="15"/>
  <c r="BG144" i="15"/>
  <c r="BF144" i="15"/>
  <c r="T144" i="15"/>
  <c r="R144" i="15"/>
  <c r="P144" i="15"/>
  <c r="BI141" i="15"/>
  <c r="BH141" i="15"/>
  <c r="BG141" i="15"/>
  <c r="BF141" i="15"/>
  <c r="T141" i="15"/>
  <c r="R141" i="15"/>
  <c r="P141" i="15"/>
  <c r="BI138" i="15"/>
  <c r="BH138" i="15"/>
  <c r="BG138" i="15"/>
  <c r="BF138" i="15"/>
  <c r="T138" i="15"/>
  <c r="R138" i="15"/>
  <c r="P138" i="15"/>
  <c r="BI135" i="15"/>
  <c r="BH135" i="15"/>
  <c r="BG135" i="15"/>
  <c r="BF135" i="15"/>
  <c r="T135" i="15"/>
  <c r="R135" i="15"/>
  <c r="P135" i="15"/>
  <c r="BI133" i="15"/>
  <c r="BH133" i="15"/>
  <c r="BG133" i="15"/>
  <c r="BF133" i="15"/>
  <c r="T133" i="15"/>
  <c r="R133" i="15"/>
  <c r="P133" i="15"/>
  <c r="BI129" i="15"/>
  <c r="BH129" i="15"/>
  <c r="BG129" i="15"/>
  <c r="BF129" i="15"/>
  <c r="T129" i="15"/>
  <c r="R129" i="15"/>
  <c r="P129" i="15"/>
  <c r="BI126" i="15"/>
  <c r="BH126" i="15"/>
  <c r="BG126" i="15"/>
  <c r="BF126" i="15"/>
  <c r="T126" i="15"/>
  <c r="R126" i="15"/>
  <c r="P126" i="15"/>
  <c r="BI123" i="15"/>
  <c r="BH123" i="15"/>
  <c r="BG123" i="15"/>
  <c r="BF123" i="15"/>
  <c r="T123" i="15"/>
  <c r="R123" i="15"/>
  <c r="P123" i="15"/>
  <c r="BI120" i="15"/>
  <c r="BH120" i="15"/>
  <c r="BG120" i="15"/>
  <c r="BF120" i="15"/>
  <c r="T120" i="15"/>
  <c r="R120" i="15"/>
  <c r="P120" i="15"/>
  <c r="BI117" i="15"/>
  <c r="BH117" i="15"/>
  <c r="BG117" i="15"/>
  <c r="BF117" i="15"/>
  <c r="T117" i="15"/>
  <c r="R117" i="15"/>
  <c r="P117" i="15"/>
  <c r="BI114" i="15"/>
  <c r="BH114" i="15"/>
  <c r="BG114" i="15"/>
  <c r="BF114" i="15"/>
  <c r="T114" i="15"/>
  <c r="R114" i="15"/>
  <c r="P114" i="15"/>
  <c r="BI111" i="15"/>
  <c r="BH111" i="15"/>
  <c r="BG111" i="15"/>
  <c r="BF111" i="15"/>
  <c r="T111" i="15"/>
  <c r="R111" i="15"/>
  <c r="P111" i="15"/>
  <c r="BI107" i="15"/>
  <c r="BH107" i="15"/>
  <c r="BG107" i="15"/>
  <c r="BF107" i="15"/>
  <c r="T107" i="15"/>
  <c r="R107" i="15"/>
  <c r="P107" i="15"/>
  <c r="BI105" i="15"/>
  <c r="BH105" i="15"/>
  <c r="BG105" i="15"/>
  <c r="BF105" i="15"/>
  <c r="T105" i="15"/>
  <c r="R105" i="15"/>
  <c r="P105" i="15"/>
  <c r="BI102" i="15"/>
  <c r="BH102" i="15"/>
  <c r="BG102" i="15"/>
  <c r="BF102" i="15"/>
  <c r="T102" i="15"/>
  <c r="R102" i="15"/>
  <c r="P102" i="15"/>
  <c r="BI99" i="15"/>
  <c r="BH99" i="15"/>
  <c r="BG99" i="15"/>
  <c r="BF99" i="15"/>
  <c r="T99" i="15"/>
  <c r="R99" i="15"/>
  <c r="P99" i="15"/>
  <c r="BI96" i="15"/>
  <c r="BH96" i="15"/>
  <c r="BG96" i="15"/>
  <c r="BF96" i="15"/>
  <c r="T96" i="15"/>
  <c r="R96" i="15"/>
  <c r="P96" i="15"/>
  <c r="BI93" i="15"/>
  <c r="BH93" i="15"/>
  <c r="BG93" i="15"/>
  <c r="BF93" i="15"/>
  <c r="T93" i="15"/>
  <c r="R93" i="15"/>
  <c r="P93" i="15"/>
  <c r="J87" i="15"/>
  <c r="J86" i="15"/>
  <c r="F86" i="15"/>
  <c r="F84" i="15"/>
  <c r="E82" i="15"/>
  <c r="J59" i="15"/>
  <c r="J58" i="15"/>
  <c r="F58" i="15"/>
  <c r="F56" i="15"/>
  <c r="E54" i="15"/>
  <c r="J20" i="15"/>
  <c r="E20" i="15"/>
  <c r="F59" i="15" s="1"/>
  <c r="J19" i="15"/>
  <c r="J14" i="15"/>
  <c r="J84" i="15"/>
  <c r="E7" i="15"/>
  <c r="E50" i="15" s="1"/>
  <c r="J41" i="14"/>
  <c r="J40" i="14"/>
  <c r="AY70" i="1"/>
  <c r="J39" i="14"/>
  <c r="AX70" i="1"/>
  <c r="BI116" i="14"/>
  <c r="BH116" i="14"/>
  <c r="BG116" i="14"/>
  <c r="BF116" i="14"/>
  <c r="T116" i="14"/>
  <c r="R116" i="14"/>
  <c r="P116" i="14"/>
  <c r="BI113" i="14"/>
  <c r="BH113" i="14"/>
  <c r="BG113" i="14"/>
  <c r="BF113" i="14"/>
  <c r="T113" i="14"/>
  <c r="R113" i="14"/>
  <c r="P113" i="14"/>
  <c r="BI110" i="14"/>
  <c r="BH110" i="14"/>
  <c r="BG110" i="14"/>
  <c r="BF110" i="14"/>
  <c r="T110" i="14"/>
  <c r="R110" i="14"/>
  <c r="P110" i="14"/>
  <c r="BI107" i="14"/>
  <c r="BH107" i="14"/>
  <c r="BG107" i="14"/>
  <c r="BF107" i="14"/>
  <c r="T107" i="14"/>
  <c r="R107" i="14"/>
  <c r="P107" i="14"/>
  <c r="BI104" i="14"/>
  <c r="BH104" i="14"/>
  <c r="BG104" i="14"/>
  <c r="BF104" i="14"/>
  <c r="T104" i="14"/>
  <c r="R104" i="14"/>
  <c r="P104" i="14"/>
  <c r="BI101" i="14"/>
  <c r="BH101" i="14"/>
  <c r="BG101" i="14"/>
  <c r="BF101" i="14"/>
  <c r="T101" i="14"/>
  <c r="R101" i="14"/>
  <c r="P101" i="14"/>
  <c r="BI98" i="14"/>
  <c r="BH98" i="14"/>
  <c r="BG98" i="14"/>
  <c r="BF98" i="14"/>
  <c r="T98" i="14"/>
  <c r="R98" i="14"/>
  <c r="P98" i="14"/>
  <c r="BI95" i="14"/>
  <c r="BH95" i="14"/>
  <c r="BG95" i="14"/>
  <c r="BF95" i="14"/>
  <c r="T95" i="14"/>
  <c r="R95" i="14"/>
  <c r="P95" i="14"/>
  <c r="BI92" i="14"/>
  <c r="BH92" i="14"/>
  <c r="BG92" i="14"/>
  <c r="BF92" i="14"/>
  <c r="T92" i="14"/>
  <c r="R92" i="14"/>
  <c r="P92" i="14"/>
  <c r="J88" i="14"/>
  <c r="J87" i="14"/>
  <c r="F87" i="14"/>
  <c r="F85" i="14"/>
  <c r="E83" i="14"/>
  <c r="J63" i="14"/>
  <c r="J62" i="14"/>
  <c r="F62" i="14"/>
  <c r="F60" i="14"/>
  <c r="E58" i="14"/>
  <c r="J22" i="14"/>
  <c r="E22" i="14"/>
  <c r="F88" i="14" s="1"/>
  <c r="J21" i="14"/>
  <c r="J16" i="14"/>
  <c r="J85" i="14"/>
  <c r="E7" i="14"/>
  <c r="E52" i="14" s="1"/>
  <c r="J41" i="13"/>
  <c r="J40" i="13"/>
  <c r="AY69" i="1"/>
  <c r="J39" i="13"/>
  <c r="AX69" i="1" s="1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BI128" i="13"/>
  <c r="BH128" i="13"/>
  <c r="BG128" i="13"/>
  <c r="BF128" i="13"/>
  <c r="T128" i="13"/>
  <c r="R128" i="13"/>
  <c r="P128" i="13"/>
  <c r="BI126" i="13"/>
  <c r="BH126" i="13"/>
  <c r="BG126" i="13"/>
  <c r="BF126" i="13"/>
  <c r="T126" i="13"/>
  <c r="R126" i="13"/>
  <c r="P126" i="13"/>
  <c r="BI124" i="13"/>
  <c r="BH124" i="13"/>
  <c r="BG124" i="13"/>
  <c r="BF124" i="13"/>
  <c r="T124" i="13"/>
  <c r="R124" i="13"/>
  <c r="P124" i="13"/>
  <c r="BI122" i="13"/>
  <c r="BH122" i="13"/>
  <c r="BG122" i="13"/>
  <c r="BF122" i="13"/>
  <c r="T122" i="13"/>
  <c r="R122" i="13"/>
  <c r="P122" i="13"/>
  <c r="BI119" i="13"/>
  <c r="BH119" i="13"/>
  <c r="BG119" i="13"/>
  <c r="BF119" i="13"/>
  <c r="T119" i="13"/>
  <c r="R119" i="13"/>
  <c r="P119" i="13"/>
  <c r="BI117" i="13"/>
  <c r="BH117" i="13"/>
  <c r="BG117" i="13"/>
  <c r="BF117" i="13"/>
  <c r="T117" i="13"/>
  <c r="R117" i="13"/>
  <c r="P117" i="13"/>
  <c r="BI115" i="13"/>
  <c r="BH115" i="13"/>
  <c r="BG115" i="13"/>
  <c r="BF115" i="13"/>
  <c r="T115" i="13"/>
  <c r="R115" i="13"/>
  <c r="P115" i="13"/>
  <c r="BI113" i="13"/>
  <c r="BH113" i="13"/>
  <c r="BG113" i="13"/>
  <c r="BF113" i="13"/>
  <c r="T113" i="13"/>
  <c r="R113" i="13"/>
  <c r="P113" i="13"/>
  <c r="BI111" i="13"/>
  <c r="BH111" i="13"/>
  <c r="BG111" i="13"/>
  <c r="BF111" i="13"/>
  <c r="T111" i="13"/>
  <c r="R111" i="13"/>
  <c r="P111" i="13"/>
  <c r="BI109" i="13"/>
  <c r="BH109" i="13"/>
  <c r="BG109" i="13"/>
  <c r="BF109" i="13"/>
  <c r="T109" i="13"/>
  <c r="R109" i="13"/>
  <c r="P109" i="13"/>
  <c r="BI106" i="13"/>
  <c r="BH106" i="13"/>
  <c r="BG106" i="13"/>
  <c r="BF106" i="13"/>
  <c r="T106" i="13"/>
  <c r="R106" i="13"/>
  <c r="P106" i="13"/>
  <c r="BI104" i="13"/>
  <c r="BH104" i="13"/>
  <c r="BG104" i="13"/>
  <c r="BF104" i="13"/>
  <c r="T104" i="13"/>
  <c r="R104" i="13"/>
  <c r="P104" i="13"/>
  <c r="BI102" i="13"/>
  <c r="BH102" i="13"/>
  <c r="BG102" i="13"/>
  <c r="BF102" i="13"/>
  <c r="T102" i="13"/>
  <c r="R102" i="13"/>
  <c r="P102" i="13"/>
  <c r="BI100" i="13"/>
  <c r="BH100" i="13"/>
  <c r="BG100" i="13"/>
  <c r="BF100" i="13"/>
  <c r="T100" i="13"/>
  <c r="R100" i="13"/>
  <c r="P100" i="13"/>
  <c r="BI98" i="13"/>
  <c r="BH98" i="13"/>
  <c r="BG98" i="13"/>
  <c r="BF98" i="13"/>
  <c r="T98" i="13"/>
  <c r="R98" i="13"/>
  <c r="P98" i="13"/>
  <c r="BI96" i="13"/>
  <c r="BH96" i="13"/>
  <c r="BG96" i="13"/>
  <c r="BF96" i="13"/>
  <c r="T96" i="13"/>
  <c r="R96" i="13"/>
  <c r="P96" i="13"/>
  <c r="J91" i="13"/>
  <c r="J90" i="13"/>
  <c r="F90" i="13"/>
  <c r="F88" i="13"/>
  <c r="E86" i="13"/>
  <c r="J63" i="13"/>
  <c r="J62" i="13"/>
  <c r="F62" i="13"/>
  <c r="F60" i="13"/>
  <c r="E58" i="13"/>
  <c r="J22" i="13"/>
  <c r="E22" i="13"/>
  <c r="F91" i="13" s="1"/>
  <c r="J21" i="13"/>
  <c r="J16" i="13"/>
  <c r="J60" i="13"/>
  <c r="E7" i="13"/>
  <c r="E52" i="13" s="1"/>
  <c r="J41" i="12"/>
  <c r="J40" i="12"/>
  <c r="AY68" i="1"/>
  <c r="J39" i="12"/>
  <c r="AX68" i="1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2" i="12"/>
  <c r="BH132" i="12"/>
  <c r="BG132" i="12"/>
  <c r="BF132" i="12"/>
  <c r="T132" i="12"/>
  <c r="R132" i="12"/>
  <c r="P132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4" i="12"/>
  <c r="BH124" i="12"/>
  <c r="BG124" i="12"/>
  <c r="BF124" i="12"/>
  <c r="T124" i="12"/>
  <c r="R124" i="12"/>
  <c r="P124" i="12"/>
  <c r="BI122" i="12"/>
  <c r="BH122" i="12"/>
  <c r="BG122" i="12"/>
  <c r="BF122" i="12"/>
  <c r="T122" i="12"/>
  <c r="R122" i="12"/>
  <c r="P122" i="12"/>
  <c r="BI120" i="12"/>
  <c r="BH120" i="12"/>
  <c r="BG120" i="12"/>
  <c r="BF120" i="12"/>
  <c r="T120" i="12"/>
  <c r="R120" i="12"/>
  <c r="P120" i="12"/>
  <c r="BI118" i="12"/>
  <c r="BH118" i="12"/>
  <c r="BG118" i="12"/>
  <c r="BF118" i="12"/>
  <c r="T118" i="12"/>
  <c r="R118" i="12"/>
  <c r="P118" i="12"/>
  <c r="BI116" i="12"/>
  <c r="BH116" i="12"/>
  <c r="BG116" i="12"/>
  <c r="BF116" i="12"/>
  <c r="T116" i="12"/>
  <c r="R116" i="12"/>
  <c r="P116" i="12"/>
  <c r="BI113" i="12"/>
  <c r="BH113" i="12"/>
  <c r="BG113" i="12"/>
  <c r="BF113" i="12"/>
  <c r="T113" i="12"/>
  <c r="R113" i="12"/>
  <c r="P113" i="12"/>
  <c r="BI111" i="12"/>
  <c r="BH111" i="12"/>
  <c r="BG111" i="12"/>
  <c r="BF111" i="12"/>
  <c r="T111" i="12"/>
  <c r="R111" i="12"/>
  <c r="P111" i="12"/>
  <c r="BI109" i="12"/>
  <c r="BH109" i="12"/>
  <c r="BG109" i="12"/>
  <c r="BF109" i="12"/>
  <c r="T109" i="12"/>
  <c r="R109" i="12"/>
  <c r="P109" i="12"/>
  <c r="BI107" i="12"/>
  <c r="BH107" i="12"/>
  <c r="BG107" i="12"/>
  <c r="BF107" i="12"/>
  <c r="T107" i="12"/>
  <c r="R107" i="12"/>
  <c r="P107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1" i="12"/>
  <c r="BH101" i="12"/>
  <c r="BG101" i="12"/>
  <c r="BF101" i="12"/>
  <c r="T101" i="12"/>
  <c r="R101" i="12"/>
  <c r="P101" i="12"/>
  <c r="BI99" i="12"/>
  <c r="BH99" i="12"/>
  <c r="BG99" i="12"/>
  <c r="BF99" i="12"/>
  <c r="T99" i="12"/>
  <c r="R99" i="12"/>
  <c r="P99" i="12"/>
  <c r="BI97" i="12"/>
  <c r="BH97" i="12"/>
  <c r="BG97" i="12"/>
  <c r="BF97" i="12"/>
  <c r="T97" i="12"/>
  <c r="R97" i="12"/>
  <c r="P97" i="12"/>
  <c r="BI95" i="12"/>
  <c r="BH95" i="12"/>
  <c r="BG95" i="12"/>
  <c r="BF95" i="12"/>
  <c r="T95" i="12"/>
  <c r="R95" i="12"/>
  <c r="P95" i="12"/>
  <c r="J90" i="12"/>
  <c r="J89" i="12"/>
  <c r="F89" i="12"/>
  <c r="F87" i="12"/>
  <c r="E85" i="12"/>
  <c r="J63" i="12"/>
  <c r="J62" i="12"/>
  <c r="F62" i="12"/>
  <c r="F60" i="12"/>
  <c r="E58" i="12"/>
  <c r="J22" i="12"/>
  <c r="E22" i="12"/>
  <c r="F90" i="12"/>
  <c r="J21" i="12"/>
  <c r="J16" i="12"/>
  <c r="J87" i="12"/>
  <c r="E7" i="12"/>
  <c r="E79" i="12"/>
  <c r="J41" i="11"/>
  <c r="J40" i="11"/>
  <c r="AY67" i="1" s="1"/>
  <c r="J39" i="11"/>
  <c r="AX67" i="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3" i="11"/>
  <c r="BH123" i="11"/>
  <c r="BG123" i="11"/>
  <c r="BF123" i="11"/>
  <c r="T123" i="11"/>
  <c r="R123" i="11"/>
  <c r="P123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BI117" i="11"/>
  <c r="BH117" i="11"/>
  <c r="BG117" i="11"/>
  <c r="BF117" i="11"/>
  <c r="T117" i="11"/>
  <c r="R117" i="11"/>
  <c r="P117" i="11"/>
  <c r="BI114" i="11"/>
  <c r="BH114" i="11"/>
  <c r="BG114" i="11"/>
  <c r="BF114" i="11"/>
  <c r="T114" i="11"/>
  <c r="T113" i="11" s="1"/>
  <c r="R114" i="11"/>
  <c r="R113" i="11"/>
  <c r="P114" i="11"/>
  <c r="P113" i="11"/>
  <c r="BI111" i="11"/>
  <c r="BH111" i="11"/>
  <c r="BG111" i="11"/>
  <c r="BF111" i="11"/>
  <c r="T111" i="11"/>
  <c r="R111" i="11"/>
  <c r="P111" i="11"/>
  <c r="BI109" i="11"/>
  <c r="BH109" i="11"/>
  <c r="BG109" i="11"/>
  <c r="BF109" i="11"/>
  <c r="T109" i="11"/>
  <c r="R109" i="11"/>
  <c r="P109" i="11"/>
  <c r="BI107" i="11"/>
  <c r="BH107" i="11"/>
  <c r="BG107" i="11"/>
  <c r="BF107" i="11"/>
  <c r="T107" i="11"/>
  <c r="R107" i="11"/>
  <c r="P107" i="11"/>
  <c r="BI105" i="11"/>
  <c r="BH105" i="11"/>
  <c r="BG105" i="11"/>
  <c r="BF105" i="11"/>
  <c r="T105" i="11"/>
  <c r="R105" i="11"/>
  <c r="P105" i="11"/>
  <c r="BI103" i="11"/>
  <c r="BH103" i="11"/>
  <c r="BG103" i="11"/>
  <c r="BF103" i="11"/>
  <c r="T103" i="11"/>
  <c r="R103" i="11"/>
  <c r="P103" i="11"/>
  <c r="BI101" i="11"/>
  <c r="BH101" i="11"/>
  <c r="BG101" i="11"/>
  <c r="BF101" i="11"/>
  <c r="T101" i="11"/>
  <c r="R101" i="11"/>
  <c r="P101" i="11"/>
  <c r="BI99" i="11"/>
  <c r="BH99" i="11"/>
  <c r="BG99" i="11"/>
  <c r="BF99" i="11"/>
  <c r="T99" i="11"/>
  <c r="R99" i="11"/>
  <c r="P99" i="11"/>
  <c r="J93" i="11"/>
  <c r="J92" i="11"/>
  <c r="F92" i="11"/>
  <c r="F90" i="11"/>
  <c r="E88" i="11"/>
  <c r="J63" i="11"/>
  <c r="J62" i="11"/>
  <c r="F62" i="11"/>
  <c r="F60" i="11"/>
  <c r="E58" i="11"/>
  <c r="J22" i="11"/>
  <c r="E22" i="11"/>
  <c r="F93" i="11"/>
  <c r="J21" i="11"/>
  <c r="J16" i="11"/>
  <c r="J90" i="11"/>
  <c r="E7" i="11"/>
  <c r="E52" i="11"/>
  <c r="J41" i="10"/>
  <c r="J40" i="10"/>
  <c r="AY66" i="1"/>
  <c r="J39" i="10"/>
  <c r="AX66" i="1"/>
  <c r="BI243" i="10"/>
  <c r="BH243" i="10"/>
  <c r="BG243" i="10"/>
  <c r="BF243" i="10"/>
  <c r="T243" i="10"/>
  <c r="R243" i="10"/>
  <c r="P243" i="10"/>
  <c r="BI241" i="10"/>
  <c r="BH241" i="10"/>
  <c r="BG241" i="10"/>
  <c r="BF241" i="10"/>
  <c r="T241" i="10"/>
  <c r="R241" i="10"/>
  <c r="P241" i="10"/>
  <c r="BI239" i="10"/>
  <c r="BH239" i="10"/>
  <c r="BG239" i="10"/>
  <c r="BF239" i="10"/>
  <c r="T239" i="10"/>
  <c r="R239" i="10"/>
  <c r="P239" i="10"/>
  <c r="BI237" i="10"/>
  <c r="BH237" i="10"/>
  <c r="BG237" i="10"/>
  <c r="BF237" i="10"/>
  <c r="T237" i="10"/>
  <c r="R237" i="10"/>
  <c r="P237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31" i="10"/>
  <c r="BH231" i="10"/>
  <c r="BG231" i="10"/>
  <c r="BF231" i="10"/>
  <c r="T231" i="10"/>
  <c r="R231" i="10"/>
  <c r="P231" i="10"/>
  <c r="BI229" i="10"/>
  <c r="BH229" i="10"/>
  <c r="BG229" i="10"/>
  <c r="BF229" i="10"/>
  <c r="T229" i="10"/>
  <c r="R229" i="10"/>
  <c r="P229" i="10"/>
  <c r="BI227" i="10"/>
  <c r="BH227" i="10"/>
  <c r="BG227" i="10"/>
  <c r="BF227" i="10"/>
  <c r="T227" i="10"/>
  <c r="R227" i="10"/>
  <c r="P227" i="10"/>
  <c r="BI225" i="10"/>
  <c r="BH225" i="10"/>
  <c r="BG225" i="10"/>
  <c r="BF225" i="10"/>
  <c r="T225" i="10"/>
  <c r="R225" i="10"/>
  <c r="P225" i="10"/>
  <c r="BI223" i="10"/>
  <c r="BH223" i="10"/>
  <c r="BG223" i="10"/>
  <c r="BF223" i="10"/>
  <c r="T223" i="10"/>
  <c r="R223" i="10"/>
  <c r="P223" i="10"/>
  <c r="BI221" i="10"/>
  <c r="BH221" i="10"/>
  <c r="BG221" i="10"/>
  <c r="BF221" i="10"/>
  <c r="T221" i="10"/>
  <c r="R221" i="10"/>
  <c r="P221" i="10"/>
  <c r="BI219" i="10"/>
  <c r="BH219" i="10"/>
  <c r="BG219" i="10"/>
  <c r="BF219" i="10"/>
  <c r="T219" i="10"/>
  <c r="R219" i="10"/>
  <c r="P219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4" i="10"/>
  <c r="BH204" i="10"/>
  <c r="BG204" i="10"/>
  <c r="BF204" i="10"/>
  <c r="T204" i="10"/>
  <c r="T203" i="10"/>
  <c r="R204" i="10"/>
  <c r="R203" i="10"/>
  <c r="P204" i="10"/>
  <c r="P203" i="10" s="1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5" i="10"/>
  <c r="BH195" i="10"/>
  <c r="BG195" i="10"/>
  <c r="BF195" i="10"/>
  <c r="T195" i="10"/>
  <c r="R195" i="10"/>
  <c r="P195" i="10"/>
  <c r="BI193" i="10"/>
  <c r="BH193" i="10"/>
  <c r="BG193" i="10"/>
  <c r="BF193" i="10"/>
  <c r="T193" i="10"/>
  <c r="R193" i="10"/>
  <c r="P193" i="10"/>
  <c r="BI191" i="10"/>
  <c r="BH191" i="10"/>
  <c r="BG191" i="10"/>
  <c r="BF191" i="10"/>
  <c r="T191" i="10"/>
  <c r="R191" i="10"/>
  <c r="P191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5" i="10"/>
  <c r="BH185" i="10"/>
  <c r="BG185" i="10"/>
  <c r="BF185" i="10"/>
  <c r="T185" i="10"/>
  <c r="R185" i="10"/>
  <c r="P185" i="10"/>
  <c r="BI183" i="10"/>
  <c r="BH183" i="10"/>
  <c r="BG183" i="10"/>
  <c r="BF183" i="10"/>
  <c r="T183" i="10"/>
  <c r="R183" i="10"/>
  <c r="P183" i="10"/>
  <c r="BI181" i="10"/>
  <c r="BH181" i="10"/>
  <c r="BG181" i="10"/>
  <c r="BF181" i="10"/>
  <c r="T181" i="10"/>
  <c r="R181" i="10"/>
  <c r="P181" i="10"/>
  <c r="BI179" i="10"/>
  <c r="BH179" i="10"/>
  <c r="BG179" i="10"/>
  <c r="BF179" i="10"/>
  <c r="T179" i="10"/>
  <c r="R179" i="10"/>
  <c r="P179" i="10"/>
  <c r="BI177" i="10"/>
  <c r="BH177" i="10"/>
  <c r="BG177" i="10"/>
  <c r="BF177" i="10"/>
  <c r="T177" i="10"/>
  <c r="R177" i="10"/>
  <c r="P177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6" i="10"/>
  <c r="BH146" i="10"/>
  <c r="BG146" i="10"/>
  <c r="BF146" i="10"/>
  <c r="T146" i="10"/>
  <c r="R146" i="10"/>
  <c r="P146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0" i="10"/>
  <c r="BH140" i="10"/>
  <c r="BG140" i="10"/>
  <c r="BF140" i="10"/>
  <c r="T140" i="10"/>
  <c r="R140" i="10"/>
  <c r="P140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BI121" i="10"/>
  <c r="BH121" i="10"/>
  <c r="BG121" i="10"/>
  <c r="BF121" i="10"/>
  <c r="T121" i="10"/>
  <c r="R121" i="10"/>
  <c r="P121" i="10"/>
  <c r="BI119" i="10"/>
  <c r="BH119" i="10"/>
  <c r="BG119" i="10"/>
  <c r="BF119" i="10"/>
  <c r="T119" i="10"/>
  <c r="R119" i="10"/>
  <c r="P119" i="10"/>
  <c r="BI117" i="10"/>
  <c r="BH117" i="10"/>
  <c r="BG117" i="10"/>
  <c r="BF117" i="10"/>
  <c r="T117" i="10"/>
  <c r="R117" i="10"/>
  <c r="P117" i="10"/>
  <c r="BI115" i="10"/>
  <c r="BH115" i="10"/>
  <c r="BG115" i="10"/>
  <c r="BF115" i="10"/>
  <c r="T115" i="10"/>
  <c r="R115" i="10"/>
  <c r="P115" i="10"/>
  <c r="BI113" i="10"/>
  <c r="BH113" i="10"/>
  <c r="BG113" i="10"/>
  <c r="BF113" i="10"/>
  <c r="T113" i="10"/>
  <c r="R113" i="10"/>
  <c r="P113" i="10"/>
  <c r="BI111" i="10"/>
  <c r="BH111" i="10"/>
  <c r="BG111" i="10"/>
  <c r="BF111" i="10"/>
  <c r="T111" i="10"/>
  <c r="R111" i="10"/>
  <c r="P111" i="10"/>
  <c r="BI109" i="10"/>
  <c r="BH109" i="10"/>
  <c r="BG109" i="10"/>
  <c r="BF109" i="10"/>
  <c r="T109" i="10"/>
  <c r="R109" i="10"/>
  <c r="P109" i="10"/>
  <c r="BI107" i="10"/>
  <c r="BH107" i="10"/>
  <c r="BG107" i="10"/>
  <c r="BF107" i="10"/>
  <c r="T107" i="10"/>
  <c r="R107" i="10"/>
  <c r="P107" i="10"/>
  <c r="BI105" i="10"/>
  <c r="BH105" i="10"/>
  <c r="BG105" i="10"/>
  <c r="BF105" i="10"/>
  <c r="T105" i="10"/>
  <c r="R105" i="10"/>
  <c r="P105" i="10"/>
  <c r="BI103" i="10"/>
  <c r="BH103" i="10"/>
  <c r="BG103" i="10"/>
  <c r="BF103" i="10"/>
  <c r="T103" i="10"/>
  <c r="R103" i="10"/>
  <c r="P103" i="10"/>
  <c r="BI101" i="10"/>
  <c r="BH101" i="10"/>
  <c r="BG101" i="10"/>
  <c r="BF101" i="10"/>
  <c r="T101" i="10"/>
  <c r="R101" i="10"/>
  <c r="P101" i="10"/>
  <c r="J95" i="10"/>
  <c r="J94" i="10"/>
  <c r="F94" i="10"/>
  <c r="F92" i="10"/>
  <c r="E90" i="10"/>
  <c r="J63" i="10"/>
  <c r="J62" i="10"/>
  <c r="F62" i="10"/>
  <c r="F60" i="10"/>
  <c r="E58" i="10"/>
  <c r="J22" i="10"/>
  <c r="E22" i="10"/>
  <c r="F95" i="10"/>
  <c r="J21" i="10"/>
  <c r="J16" i="10"/>
  <c r="J92" i="10"/>
  <c r="E7" i="10"/>
  <c r="E52" i="10"/>
  <c r="J41" i="9"/>
  <c r="J40" i="9"/>
  <c r="AY65" i="1"/>
  <c r="J39" i="9"/>
  <c r="AX65" i="1"/>
  <c r="BI225" i="9"/>
  <c r="BH225" i="9"/>
  <c r="BG225" i="9"/>
  <c r="BF225" i="9"/>
  <c r="T225" i="9"/>
  <c r="R225" i="9"/>
  <c r="P225" i="9"/>
  <c r="BI222" i="9"/>
  <c r="BH222" i="9"/>
  <c r="BG222" i="9"/>
  <c r="BF222" i="9"/>
  <c r="T222" i="9"/>
  <c r="R222" i="9"/>
  <c r="P222" i="9"/>
  <c r="BI218" i="9"/>
  <c r="BH218" i="9"/>
  <c r="BG218" i="9"/>
  <c r="BF218" i="9"/>
  <c r="T218" i="9"/>
  <c r="R218" i="9"/>
  <c r="P218" i="9"/>
  <c r="BI215" i="9"/>
  <c r="BH215" i="9"/>
  <c r="BG215" i="9"/>
  <c r="BF215" i="9"/>
  <c r="T215" i="9"/>
  <c r="R215" i="9"/>
  <c r="P215" i="9"/>
  <c r="BI212" i="9"/>
  <c r="BH212" i="9"/>
  <c r="BG212" i="9"/>
  <c r="BF212" i="9"/>
  <c r="T212" i="9"/>
  <c r="R212" i="9"/>
  <c r="P212" i="9"/>
  <c r="BI209" i="9"/>
  <c r="BH209" i="9"/>
  <c r="BG209" i="9"/>
  <c r="BF209" i="9"/>
  <c r="T209" i="9"/>
  <c r="R209" i="9"/>
  <c r="P209" i="9"/>
  <c r="BI206" i="9"/>
  <c r="BH206" i="9"/>
  <c r="BG206" i="9"/>
  <c r="BF206" i="9"/>
  <c r="T206" i="9"/>
  <c r="R206" i="9"/>
  <c r="P206" i="9"/>
  <c r="BI203" i="9"/>
  <c r="BH203" i="9"/>
  <c r="BG203" i="9"/>
  <c r="BF203" i="9"/>
  <c r="T203" i="9"/>
  <c r="R203" i="9"/>
  <c r="P203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1" i="9"/>
  <c r="BH191" i="9"/>
  <c r="BG191" i="9"/>
  <c r="BF191" i="9"/>
  <c r="T191" i="9"/>
  <c r="R191" i="9"/>
  <c r="P191" i="9"/>
  <c r="BI188" i="9"/>
  <c r="BH188" i="9"/>
  <c r="BG188" i="9"/>
  <c r="BF188" i="9"/>
  <c r="T188" i="9"/>
  <c r="R188" i="9"/>
  <c r="P188" i="9"/>
  <c r="BI185" i="9"/>
  <c r="BH185" i="9"/>
  <c r="BG185" i="9"/>
  <c r="BF185" i="9"/>
  <c r="T185" i="9"/>
  <c r="R185" i="9"/>
  <c r="P185" i="9"/>
  <c r="BI182" i="9"/>
  <c r="BH182" i="9"/>
  <c r="BG182" i="9"/>
  <c r="BF182" i="9"/>
  <c r="T182" i="9"/>
  <c r="R182" i="9"/>
  <c r="P182" i="9"/>
  <c r="BI179" i="9"/>
  <c r="BH179" i="9"/>
  <c r="BG179" i="9"/>
  <c r="BF179" i="9"/>
  <c r="T179" i="9"/>
  <c r="R179" i="9"/>
  <c r="P179" i="9"/>
  <c r="BI176" i="9"/>
  <c r="BH176" i="9"/>
  <c r="BG176" i="9"/>
  <c r="BF176" i="9"/>
  <c r="T176" i="9"/>
  <c r="R176" i="9"/>
  <c r="P176" i="9"/>
  <c r="BI173" i="9"/>
  <c r="BH173" i="9"/>
  <c r="BG173" i="9"/>
  <c r="BF173" i="9"/>
  <c r="T173" i="9"/>
  <c r="R173" i="9"/>
  <c r="P173" i="9"/>
  <c r="BI170" i="9"/>
  <c r="BH170" i="9"/>
  <c r="BG170" i="9"/>
  <c r="BF170" i="9"/>
  <c r="T170" i="9"/>
  <c r="R170" i="9"/>
  <c r="P170" i="9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5" i="9"/>
  <c r="BH155" i="9"/>
  <c r="BG155" i="9"/>
  <c r="BF155" i="9"/>
  <c r="T155" i="9"/>
  <c r="R155" i="9"/>
  <c r="P155" i="9"/>
  <c r="BI152" i="9"/>
  <c r="BH152" i="9"/>
  <c r="BG152" i="9"/>
  <c r="BF152" i="9"/>
  <c r="T152" i="9"/>
  <c r="R152" i="9"/>
  <c r="P152" i="9"/>
  <c r="BI149" i="9"/>
  <c r="BH149" i="9"/>
  <c r="BG149" i="9"/>
  <c r="BF149" i="9"/>
  <c r="T149" i="9"/>
  <c r="R149" i="9"/>
  <c r="P149" i="9"/>
  <c r="BI146" i="9"/>
  <c r="BH146" i="9"/>
  <c r="BG146" i="9"/>
  <c r="BF146" i="9"/>
  <c r="T146" i="9"/>
  <c r="R146" i="9"/>
  <c r="P146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R128" i="9"/>
  <c r="P128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10" i="9"/>
  <c r="BH110" i="9"/>
  <c r="BG110" i="9"/>
  <c r="BF110" i="9"/>
  <c r="T110" i="9"/>
  <c r="R110" i="9"/>
  <c r="P110" i="9"/>
  <c r="BI107" i="9"/>
  <c r="BH107" i="9"/>
  <c r="BG107" i="9"/>
  <c r="BF107" i="9"/>
  <c r="T107" i="9"/>
  <c r="R107" i="9"/>
  <c r="P107" i="9"/>
  <c r="BI104" i="9"/>
  <c r="BH104" i="9"/>
  <c r="BG104" i="9"/>
  <c r="BF104" i="9"/>
  <c r="T104" i="9"/>
  <c r="R104" i="9"/>
  <c r="P104" i="9"/>
  <c r="BI101" i="9"/>
  <c r="BH101" i="9"/>
  <c r="BG101" i="9"/>
  <c r="BF101" i="9"/>
  <c r="T101" i="9"/>
  <c r="R101" i="9"/>
  <c r="P101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J90" i="9"/>
  <c r="J89" i="9"/>
  <c r="F89" i="9"/>
  <c r="F87" i="9"/>
  <c r="E85" i="9"/>
  <c r="J63" i="9"/>
  <c r="J62" i="9"/>
  <c r="F62" i="9"/>
  <c r="F60" i="9"/>
  <c r="E58" i="9"/>
  <c r="J22" i="9"/>
  <c r="E22" i="9"/>
  <c r="F90" i="9"/>
  <c r="J21" i="9"/>
  <c r="J16" i="9"/>
  <c r="J87" i="9"/>
  <c r="E7" i="9"/>
  <c r="E79" i="9"/>
  <c r="J41" i="8"/>
  <c r="J40" i="8"/>
  <c r="AY64" i="1"/>
  <c r="J39" i="8"/>
  <c r="AX64" i="1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19" i="8"/>
  <c r="BH119" i="8"/>
  <c r="BG119" i="8"/>
  <c r="BF119" i="8"/>
  <c r="T119" i="8"/>
  <c r="R119" i="8"/>
  <c r="P119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J90" i="8"/>
  <c r="J89" i="8"/>
  <c r="F89" i="8"/>
  <c r="F87" i="8"/>
  <c r="E85" i="8"/>
  <c r="J63" i="8"/>
  <c r="J62" i="8"/>
  <c r="F62" i="8"/>
  <c r="F60" i="8"/>
  <c r="E58" i="8"/>
  <c r="J22" i="8"/>
  <c r="E22" i="8"/>
  <c r="F90" i="8" s="1"/>
  <c r="J21" i="8"/>
  <c r="J16" i="8"/>
  <c r="J87" i="8"/>
  <c r="E7" i="8"/>
  <c r="E79" i="8" s="1"/>
  <c r="J41" i="7"/>
  <c r="J40" i="7"/>
  <c r="AY62" i="1"/>
  <c r="J39" i="7"/>
  <c r="AX62" i="1" s="1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T125" i="7" s="1"/>
  <c r="R126" i="7"/>
  <c r="R125" i="7" s="1"/>
  <c r="P126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J93" i="7"/>
  <c r="J92" i="7"/>
  <c r="F92" i="7"/>
  <c r="F90" i="7"/>
  <c r="E88" i="7"/>
  <c r="J63" i="7"/>
  <c r="J62" i="7"/>
  <c r="F62" i="7"/>
  <c r="F60" i="7"/>
  <c r="E58" i="7"/>
  <c r="J22" i="7"/>
  <c r="E22" i="7"/>
  <c r="F63" i="7" s="1"/>
  <c r="J21" i="7"/>
  <c r="J16" i="7"/>
  <c r="J90" i="7"/>
  <c r="E7" i="7"/>
  <c r="E52" i="7" s="1"/>
  <c r="J41" i="6"/>
  <c r="J40" i="6"/>
  <c r="AY61" i="1"/>
  <c r="J39" i="6"/>
  <c r="AX61" i="1" s="1"/>
  <c r="BI183" i="6"/>
  <c r="BH183" i="6"/>
  <c r="BG183" i="6"/>
  <c r="BF183" i="6"/>
  <c r="T183" i="6"/>
  <c r="R183" i="6"/>
  <c r="P183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J94" i="6"/>
  <c r="J93" i="6"/>
  <c r="F93" i="6"/>
  <c r="F91" i="6"/>
  <c r="E89" i="6"/>
  <c r="J63" i="6"/>
  <c r="J62" i="6"/>
  <c r="F62" i="6"/>
  <c r="F60" i="6"/>
  <c r="E58" i="6"/>
  <c r="J22" i="6"/>
  <c r="E22" i="6"/>
  <c r="F94" i="6" s="1"/>
  <c r="J21" i="6"/>
  <c r="J16" i="6"/>
  <c r="J60" i="6"/>
  <c r="E7" i="6"/>
  <c r="E52" i="6" s="1"/>
  <c r="J41" i="5"/>
  <c r="J40" i="5"/>
  <c r="AY60" i="1" s="1"/>
  <c r="J39" i="5"/>
  <c r="AX60" i="1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J93" i="5"/>
  <c r="J92" i="5"/>
  <c r="F92" i="5"/>
  <c r="F90" i="5"/>
  <c r="E88" i="5"/>
  <c r="J63" i="5"/>
  <c r="J62" i="5"/>
  <c r="F62" i="5"/>
  <c r="F60" i="5"/>
  <c r="E58" i="5"/>
  <c r="J22" i="5"/>
  <c r="E22" i="5"/>
  <c r="F93" i="5"/>
  <c r="J21" i="5"/>
  <c r="J16" i="5"/>
  <c r="J60" i="5" s="1"/>
  <c r="E7" i="5"/>
  <c r="E82" i="5" s="1"/>
  <c r="J41" i="4"/>
  <c r="J40" i="4"/>
  <c r="AY59" i="1" s="1"/>
  <c r="J39" i="4"/>
  <c r="AX59" i="1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J91" i="4"/>
  <c r="J90" i="4"/>
  <c r="F90" i="4"/>
  <c r="F88" i="4"/>
  <c r="E86" i="4"/>
  <c r="J63" i="4"/>
  <c r="J62" i="4"/>
  <c r="F62" i="4"/>
  <c r="F60" i="4"/>
  <c r="E58" i="4"/>
  <c r="J22" i="4"/>
  <c r="E22" i="4"/>
  <c r="F63" i="4"/>
  <c r="J21" i="4"/>
  <c r="J16" i="4"/>
  <c r="J60" i="4" s="1"/>
  <c r="E7" i="4"/>
  <c r="E52" i="4" s="1"/>
  <c r="J41" i="3"/>
  <c r="J40" i="3"/>
  <c r="AY58" i="1" s="1"/>
  <c r="J39" i="3"/>
  <c r="AX58" i="1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J94" i="3"/>
  <c r="J93" i="3"/>
  <c r="F93" i="3"/>
  <c r="F91" i="3"/>
  <c r="E89" i="3"/>
  <c r="J63" i="3"/>
  <c r="J62" i="3"/>
  <c r="F62" i="3"/>
  <c r="F60" i="3"/>
  <c r="E58" i="3"/>
  <c r="J22" i="3"/>
  <c r="E22" i="3"/>
  <c r="F63" i="3" s="1"/>
  <c r="J21" i="3"/>
  <c r="J16" i="3"/>
  <c r="J91" i="3" s="1"/>
  <c r="E7" i="3"/>
  <c r="E83" i="3"/>
  <c r="J39" i="2"/>
  <c r="J38" i="2"/>
  <c r="AY56" i="1"/>
  <c r="J37" i="2"/>
  <c r="AX56" i="1"/>
  <c r="BI1034" i="2"/>
  <c r="BH1034" i="2"/>
  <c r="BG1034" i="2"/>
  <c r="BF1034" i="2"/>
  <c r="T1034" i="2"/>
  <c r="R1034" i="2"/>
  <c r="P1034" i="2"/>
  <c r="BI1028" i="2"/>
  <c r="BH1028" i="2"/>
  <c r="BG1028" i="2"/>
  <c r="BF1028" i="2"/>
  <c r="T1028" i="2"/>
  <c r="R1028" i="2"/>
  <c r="P1028" i="2"/>
  <c r="BI1020" i="2"/>
  <c r="BH1020" i="2"/>
  <c r="BG1020" i="2"/>
  <c r="BF1020" i="2"/>
  <c r="T1020" i="2"/>
  <c r="R1020" i="2"/>
  <c r="P1020" i="2"/>
  <c r="BI1014" i="2"/>
  <c r="BH1014" i="2"/>
  <c r="BG1014" i="2"/>
  <c r="BF1014" i="2"/>
  <c r="T1014" i="2"/>
  <c r="R1014" i="2"/>
  <c r="P1014" i="2"/>
  <c r="BI999" i="2"/>
  <c r="BH999" i="2"/>
  <c r="BG999" i="2"/>
  <c r="BF999" i="2"/>
  <c r="T999" i="2"/>
  <c r="R999" i="2"/>
  <c r="P999" i="2"/>
  <c r="BI995" i="2"/>
  <c r="BH995" i="2"/>
  <c r="BG995" i="2"/>
  <c r="BF995" i="2"/>
  <c r="T995" i="2"/>
  <c r="R995" i="2"/>
  <c r="P995" i="2"/>
  <c r="BI991" i="2"/>
  <c r="BH991" i="2"/>
  <c r="BG991" i="2"/>
  <c r="BF991" i="2"/>
  <c r="T991" i="2"/>
  <c r="R991" i="2"/>
  <c r="P991" i="2"/>
  <c r="BI986" i="2"/>
  <c r="BH986" i="2"/>
  <c r="BG986" i="2"/>
  <c r="BF986" i="2"/>
  <c r="T986" i="2"/>
  <c r="R986" i="2"/>
  <c r="P986" i="2"/>
  <c r="BI981" i="2"/>
  <c r="BH981" i="2"/>
  <c r="BG981" i="2"/>
  <c r="BF981" i="2"/>
  <c r="T981" i="2"/>
  <c r="R981" i="2"/>
  <c r="P981" i="2"/>
  <c r="BI977" i="2"/>
  <c r="BH977" i="2"/>
  <c r="BG977" i="2"/>
  <c r="BF977" i="2"/>
  <c r="T977" i="2"/>
  <c r="R977" i="2"/>
  <c r="P977" i="2"/>
  <c r="BI973" i="2"/>
  <c r="BH973" i="2"/>
  <c r="BG973" i="2"/>
  <c r="BF973" i="2"/>
  <c r="T973" i="2"/>
  <c r="R973" i="2"/>
  <c r="P973" i="2"/>
  <c r="BI966" i="2"/>
  <c r="BH966" i="2"/>
  <c r="BG966" i="2"/>
  <c r="BF966" i="2"/>
  <c r="T966" i="2"/>
  <c r="R966" i="2"/>
  <c r="P966" i="2"/>
  <c r="BI960" i="2"/>
  <c r="BH960" i="2"/>
  <c r="BG960" i="2"/>
  <c r="BF960" i="2"/>
  <c r="T960" i="2"/>
  <c r="R960" i="2"/>
  <c r="P960" i="2"/>
  <c r="BI956" i="2"/>
  <c r="BH956" i="2"/>
  <c r="BG956" i="2"/>
  <c r="BF956" i="2"/>
  <c r="T956" i="2"/>
  <c r="R956" i="2"/>
  <c r="P956" i="2"/>
  <c r="BI952" i="2"/>
  <c r="BH952" i="2"/>
  <c r="BG952" i="2"/>
  <c r="BF952" i="2"/>
  <c r="T952" i="2"/>
  <c r="R952" i="2"/>
  <c r="P952" i="2"/>
  <c r="BI947" i="2"/>
  <c r="BH947" i="2"/>
  <c r="BG947" i="2"/>
  <c r="BF947" i="2"/>
  <c r="T947" i="2"/>
  <c r="R947" i="2"/>
  <c r="P947" i="2"/>
  <c r="BI943" i="2"/>
  <c r="BH943" i="2"/>
  <c r="BG943" i="2"/>
  <c r="BF943" i="2"/>
  <c r="T943" i="2"/>
  <c r="R943" i="2"/>
  <c r="P943" i="2"/>
  <c r="BI939" i="2"/>
  <c r="BH939" i="2"/>
  <c r="BG939" i="2"/>
  <c r="BF939" i="2"/>
  <c r="T939" i="2"/>
  <c r="R939" i="2"/>
  <c r="P939" i="2"/>
  <c r="BI935" i="2"/>
  <c r="BH935" i="2"/>
  <c r="BG935" i="2"/>
  <c r="BF935" i="2"/>
  <c r="T935" i="2"/>
  <c r="R935" i="2"/>
  <c r="P935" i="2"/>
  <c r="BI929" i="2"/>
  <c r="BH929" i="2"/>
  <c r="BG929" i="2"/>
  <c r="BF929" i="2"/>
  <c r="T929" i="2"/>
  <c r="R929" i="2"/>
  <c r="P929" i="2"/>
  <c r="BI925" i="2"/>
  <c r="BH925" i="2"/>
  <c r="BG925" i="2"/>
  <c r="BF925" i="2"/>
  <c r="T925" i="2"/>
  <c r="R925" i="2"/>
  <c r="P925" i="2"/>
  <c r="BI921" i="2"/>
  <c r="BH921" i="2"/>
  <c r="BG921" i="2"/>
  <c r="BF921" i="2"/>
  <c r="T921" i="2"/>
  <c r="R921" i="2"/>
  <c r="P921" i="2"/>
  <c r="BI917" i="2"/>
  <c r="BH917" i="2"/>
  <c r="BG917" i="2"/>
  <c r="BF917" i="2"/>
  <c r="T917" i="2"/>
  <c r="R917" i="2"/>
  <c r="P917" i="2"/>
  <c r="BI909" i="2"/>
  <c r="BH909" i="2"/>
  <c r="BG909" i="2"/>
  <c r="BF909" i="2"/>
  <c r="T909" i="2"/>
  <c r="R909" i="2"/>
  <c r="P909" i="2"/>
  <c r="BI905" i="2"/>
  <c r="BH905" i="2"/>
  <c r="BG905" i="2"/>
  <c r="BF905" i="2"/>
  <c r="T905" i="2"/>
  <c r="R905" i="2"/>
  <c r="P905" i="2"/>
  <c r="BI901" i="2"/>
  <c r="BH901" i="2"/>
  <c r="BG901" i="2"/>
  <c r="BF901" i="2"/>
  <c r="T901" i="2"/>
  <c r="R901" i="2"/>
  <c r="P901" i="2"/>
  <c r="BI893" i="2"/>
  <c r="BH893" i="2"/>
  <c r="BG893" i="2"/>
  <c r="BF893" i="2"/>
  <c r="T893" i="2"/>
  <c r="R893" i="2"/>
  <c r="P893" i="2"/>
  <c r="BI887" i="2"/>
  <c r="BH887" i="2"/>
  <c r="BG887" i="2"/>
  <c r="BF887" i="2"/>
  <c r="T887" i="2"/>
  <c r="R887" i="2"/>
  <c r="P887" i="2"/>
  <c r="BI865" i="2"/>
  <c r="BH865" i="2"/>
  <c r="BG865" i="2"/>
  <c r="BF865" i="2"/>
  <c r="T865" i="2"/>
  <c r="R865" i="2"/>
  <c r="P865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49" i="2"/>
  <c r="BH849" i="2"/>
  <c r="BG849" i="2"/>
  <c r="BF849" i="2"/>
  <c r="T849" i="2"/>
  <c r="R849" i="2"/>
  <c r="P849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5" i="2"/>
  <c r="BH835" i="2"/>
  <c r="BG835" i="2"/>
  <c r="BF835" i="2"/>
  <c r="T835" i="2"/>
  <c r="R835" i="2"/>
  <c r="P835" i="2"/>
  <c r="BI831" i="2"/>
  <c r="BH831" i="2"/>
  <c r="BG831" i="2"/>
  <c r="BF831" i="2"/>
  <c r="T831" i="2"/>
  <c r="R831" i="2"/>
  <c r="P831" i="2"/>
  <c r="BI821" i="2"/>
  <c r="BH821" i="2"/>
  <c r="BG821" i="2"/>
  <c r="BF821" i="2"/>
  <c r="T821" i="2"/>
  <c r="R821" i="2"/>
  <c r="P821" i="2"/>
  <c r="BI818" i="2"/>
  <c r="BH818" i="2"/>
  <c r="BG818" i="2"/>
  <c r="BF818" i="2"/>
  <c r="T818" i="2"/>
  <c r="R818" i="2"/>
  <c r="P818" i="2"/>
  <c r="BI812" i="2"/>
  <c r="BH812" i="2"/>
  <c r="BG812" i="2"/>
  <c r="BF812" i="2"/>
  <c r="T812" i="2"/>
  <c r="R812" i="2"/>
  <c r="P812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7" i="2"/>
  <c r="BH797" i="2"/>
  <c r="BG797" i="2"/>
  <c r="BF797" i="2"/>
  <c r="T797" i="2"/>
  <c r="R797" i="2"/>
  <c r="P797" i="2"/>
  <c r="BI774" i="2"/>
  <c r="BH774" i="2"/>
  <c r="BG774" i="2"/>
  <c r="BF774" i="2"/>
  <c r="T774" i="2"/>
  <c r="R774" i="2"/>
  <c r="P774" i="2"/>
  <c r="BI770" i="2"/>
  <c r="BH770" i="2"/>
  <c r="BG770" i="2"/>
  <c r="BF770" i="2"/>
  <c r="T770" i="2"/>
  <c r="R770" i="2"/>
  <c r="P770" i="2"/>
  <c r="BI764" i="2"/>
  <c r="BH764" i="2"/>
  <c r="BG764" i="2"/>
  <c r="BF764" i="2"/>
  <c r="T764" i="2"/>
  <c r="R764" i="2"/>
  <c r="P764" i="2"/>
  <c r="BI760" i="2"/>
  <c r="BH760" i="2"/>
  <c r="BG760" i="2"/>
  <c r="BF760" i="2"/>
  <c r="T760" i="2"/>
  <c r="R760" i="2"/>
  <c r="P760" i="2"/>
  <c r="BI756" i="2"/>
  <c r="BH756" i="2"/>
  <c r="BG756" i="2"/>
  <c r="BF756" i="2"/>
  <c r="T756" i="2"/>
  <c r="R756" i="2"/>
  <c r="P756" i="2"/>
  <c r="BI752" i="2"/>
  <c r="BH752" i="2"/>
  <c r="BG752" i="2"/>
  <c r="BF752" i="2"/>
  <c r="T752" i="2"/>
  <c r="R752" i="2"/>
  <c r="P752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1" i="2"/>
  <c r="BH741" i="2"/>
  <c r="BG741" i="2"/>
  <c r="BF741" i="2"/>
  <c r="T741" i="2"/>
  <c r="R741" i="2"/>
  <c r="P741" i="2"/>
  <c r="BI736" i="2"/>
  <c r="BH736" i="2"/>
  <c r="BG736" i="2"/>
  <c r="BF736" i="2"/>
  <c r="T736" i="2"/>
  <c r="R736" i="2"/>
  <c r="P736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22" i="2"/>
  <c r="BH722" i="2"/>
  <c r="BG722" i="2"/>
  <c r="BF722" i="2"/>
  <c r="T722" i="2"/>
  <c r="R722" i="2"/>
  <c r="P722" i="2"/>
  <c r="BI718" i="2"/>
  <c r="BH718" i="2"/>
  <c r="BG718" i="2"/>
  <c r="BF718" i="2"/>
  <c r="T718" i="2"/>
  <c r="R718" i="2"/>
  <c r="P718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0" i="2"/>
  <c r="BH690" i="2"/>
  <c r="BG690" i="2"/>
  <c r="BF690" i="2"/>
  <c r="T690" i="2"/>
  <c r="R690" i="2"/>
  <c r="P690" i="2"/>
  <c r="BI684" i="2"/>
  <c r="BH684" i="2"/>
  <c r="BG684" i="2"/>
  <c r="BF684" i="2"/>
  <c r="T684" i="2"/>
  <c r="R684" i="2"/>
  <c r="P684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2" i="2"/>
  <c r="BH662" i="2"/>
  <c r="BG662" i="2"/>
  <c r="BF662" i="2"/>
  <c r="T662" i="2"/>
  <c r="R662" i="2"/>
  <c r="P662" i="2"/>
  <c r="BI656" i="2"/>
  <c r="BH656" i="2"/>
  <c r="BG656" i="2"/>
  <c r="BF656" i="2"/>
  <c r="T656" i="2"/>
  <c r="R656" i="2"/>
  <c r="P656" i="2"/>
  <c r="BI648" i="2"/>
  <c r="BH648" i="2"/>
  <c r="BG648" i="2"/>
  <c r="BF648" i="2"/>
  <c r="T648" i="2"/>
  <c r="R648" i="2"/>
  <c r="P648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2" i="2"/>
  <c r="BH622" i="2"/>
  <c r="BG622" i="2"/>
  <c r="BF622" i="2"/>
  <c r="T622" i="2"/>
  <c r="R622" i="2"/>
  <c r="P622" i="2"/>
  <c r="BI617" i="2"/>
  <c r="BH617" i="2"/>
  <c r="BG617" i="2"/>
  <c r="BF617" i="2"/>
  <c r="T617" i="2"/>
  <c r="T616" i="2"/>
  <c r="R617" i="2"/>
  <c r="R616" i="2"/>
  <c r="P617" i="2"/>
  <c r="P616" i="2" s="1"/>
  <c r="BI613" i="2"/>
  <c r="BH613" i="2"/>
  <c r="BG613" i="2"/>
  <c r="BF613" i="2"/>
  <c r="T613" i="2"/>
  <c r="R613" i="2"/>
  <c r="P613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77" i="2"/>
  <c r="BH577" i="2"/>
  <c r="BG577" i="2"/>
  <c r="BF577" i="2"/>
  <c r="T577" i="2"/>
  <c r="R577" i="2"/>
  <c r="P577" i="2"/>
  <c r="BI561" i="2"/>
  <c r="BH561" i="2"/>
  <c r="BG561" i="2"/>
  <c r="BF561" i="2"/>
  <c r="T561" i="2"/>
  <c r="R561" i="2"/>
  <c r="P561" i="2"/>
  <c r="BI557" i="2"/>
  <c r="BH557" i="2"/>
  <c r="BG557" i="2"/>
  <c r="BF557" i="2"/>
  <c r="T557" i="2"/>
  <c r="R557" i="2"/>
  <c r="P557" i="2"/>
  <c r="BI552" i="2"/>
  <c r="BH552" i="2"/>
  <c r="BG552" i="2"/>
  <c r="BF552" i="2"/>
  <c r="T552" i="2"/>
  <c r="R552" i="2"/>
  <c r="P552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38" i="2"/>
  <c r="BH538" i="2"/>
  <c r="BG538" i="2"/>
  <c r="BF538" i="2"/>
  <c r="T538" i="2"/>
  <c r="R538" i="2"/>
  <c r="P538" i="2"/>
  <c r="BI534" i="2"/>
  <c r="BH534" i="2"/>
  <c r="BG534" i="2"/>
  <c r="BF534" i="2"/>
  <c r="T534" i="2"/>
  <c r="R534" i="2"/>
  <c r="P534" i="2"/>
  <c r="BI526" i="2"/>
  <c r="BH526" i="2"/>
  <c r="BG526" i="2"/>
  <c r="BF526" i="2"/>
  <c r="T526" i="2"/>
  <c r="R526" i="2"/>
  <c r="P526" i="2"/>
  <c r="BI518" i="2"/>
  <c r="BH518" i="2"/>
  <c r="BG518" i="2"/>
  <c r="BF518" i="2"/>
  <c r="T518" i="2"/>
  <c r="R518" i="2"/>
  <c r="P518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86" i="2"/>
  <c r="BH486" i="2"/>
  <c r="BG486" i="2"/>
  <c r="BF486" i="2"/>
  <c r="T486" i="2"/>
  <c r="R486" i="2"/>
  <c r="P486" i="2"/>
  <c r="BI480" i="2"/>
  <c r="BH480" i="2"/>
  <c r="BG480" i="2"/>
  <c r="BF480" i="2"/>
  <c r="T480" i="2"/>
  <c r="R480" i="2"/>
  <c r="P480" i="2"/>
  <c r="BI472" i="2"/>
  <c r="BH472" i="2"/>
  <c r="BG472" i="2"/>
  <c r="BF472" i="2"/>
  <c r="T472" i="2"/>
  <c r="R472" i="2"/>
  <c r="P472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0" i="2"/>
  <c r="BH410" i="2"/>
  <c r="BG410" i="2"/>
  <c r="BF410" i="2"/>
  <c r="T410" i="2"/>
  <c r="R410" i="2"/>
  <c r="P410" i="2"/>
  <c r="BI403" i="2"/>
  <c r="BH403" i="2"/>
  <c r="BG403" i="2"/>
  <c r="BF403" i="2"/>
  <c r="T403" i="2"/>
  <c r="R403" i="2"/>
  <c r="R396" i="2"/>
  <c r="P403" i="2"/>
  <c r="P396" i="2"/>
  <c r="BI397" i="2"/>
  <c r="BH397" i="2"/>
  <c r="BG397" i="2"/>
  <c r="BF397" i="2"/>
  <c r="T397" i="2"/>
  <c r="T396" i="2" s="1"/>
  <c r="R397" i="2"/>
  <c r="P397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F39" i="2" s="1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0" i="2"/>
  <c r="BH210" i="2"/>
  <c r="BG210" i="2"/>
  <c r="BF210" i="2"/>
  <c r="T210" i="2"/>
  <c r="R210" i="2"/>
  <c r="P210" i="2"/>
  <c r="BI185" i="2"/>
  <c r="BH185" i="2"/>
  <c r="BG185" i="2"/>
  <c r="BF185" i="2"/>
  <c r="T185" i="2"/>
  <c r="R185" i="2"/>
  <c r="P185" i="2"/>
  <c r="BI177" i="2"/>
  <c r="BH177" i="2"/>
  <c r="BG177" i="2"/>
  <c r="BF177" i="2"/>
  <c r="T177" i="2"/>
  <c r="R177" i="2"/>
  <c r="P177" i="2"/>
  <c r="BI169" i="2"/>
  <c r="BH169" i="2"/>
  <c r="BG169" i="2"/>
  <c r="BF169" i="2"/>
  <c r="T169" i="2"/>
  <c r="R169" i="2"/>
  <c r="P169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T137" i="2" s="1"/>
  <c r="R138" i="2"/>
  <c r="R137" i="2" s="1"/>
  <c r="P138" i="2"/>
  <c r="P137" i="2" s="1"/>
  <c r="BI134" i="2"/>
  <c r="BH134" i="2"/>
  <c r="BG134" i="2"/>
  <c r="BF134" i="2"/>
  <c r="J36" i="2" s="1"/>
  <c r="T134" i="2"/>
  <c r="R134" i="2"/>
  <c r="P134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19" i="2"/>
  <c r="BH119" i="2"/>
  <c r="BG119" i="2"/>
  <c r="BF119" i="2"/>
  <c r="T119" i="2"/>
  <c r="R119" i="2"/>
  <c r="P119" i="2"/>
  <c r="J113" i="2"/>
  <c r="J112" i="2"/>
  <c r="F112" i="2"/>
  <c r="F110" i="2"/>
  <c r="E108" i="2"/>
  <c r="J59" i="2"/>
  <c r="J58" i="2"/>
  <c r="F58" i="2"/>
  <c r="F56" i="2"/>
  <c r="E54" i="2"/>
  <c r="J20" i="2"/>
  <c r="E20" i="2"/>
  <c r="F113" i="2"/>
  <c r="J19" i="2"/>
  <c r="J14" i="2"/>
  <c r="J110" i="2" s="1"/>
  <c r="E7" i="2"/>
  <c r="E104" i="2" s="1"/>
  <c r="L50" i="1"/>
  <c r="AM50" i="1"/>
  <c r="AM49" i="1"/>
  <c r="L49" i="1"/>
  <c r="AM47" i="1"/>
  <c r="L47" i="1"/>
  <c r="L45" i="1"/>
  <c r="L44" i="1"/>
  <c r="J143" i="3"/>
  <c r="BK135" i="3"/>
  <c r="J180" i="4"/>
  <c r="BK162" i="4"/>
  <c r="BK96" i="4"/>
  <c r="BK113" i="4"/>
  <c r="BK246" i="5"/>
  <c r="BK137" i="5"/>
  <c r="BK212" i="5"/>
  <c r="J140" i="6"/>
  <c r="J126" i="7"/>
  <c r="BK151" i="7"/>
  <c r="J155" i="9"/>
  <c r="BK158" i="9"/>
  <c r="J191" i="10"/>
  <c r="J138" i="15"/>
  <c r="J995" i="2"/>
  <c r="J966" i="2"/>
  <c r="BK943" i="2"/>
  <c r="J865" i="2"/>
  <c r="BK774" i="2"/>
  <c r="BK730" i="2"/>
  <c r="J679" i="2"/>
  <c r="J613" i="2"/>
  <c r="J518" i="2"/>
  <c r="BK447" i="2"/>
  <c r="BK383" i="2"/>
  <c r="J324" i="2"/>
  <c r="BK253" i="2"/>
  <c r="BK225" i="2"/>
  <c r="J119" i="2"/>
  <c r="J165" i="3"/>
  <c r="J129" i="3"/>
  <c r="J173" i="4"/>
  <c r="J109" i="4"/>
  <c r="J223" i="4"/>
  <c r="BK206" i="5"/>
  <c r="BK244" i="5"/>
  <c r="BK119" i="5"/>
  <c r="J104" i="5"/>
  <c r="BK108" i="6"/>
  <c r="BK117" i="7"/>
  <c r="BK107" i="8"/>
  <c r="BK95" i="9"/>
  <c r="J185" i="9"/>
  <c r="J225" i="10"/>
  <c r="BK195" i="10"/>
  <c r="BK158" i="10"/>
  <c r="J109" i="11"/>
  <c r="BK117" i="11"/>
  <c r="J107" i="12"/>
  <c r="BK126" i="13"/>
  <c r="J107" i="15"/>
  <c r="J96" i="15"/>
  <c r="BK995" i="2"/>
  <c r="BK981" i="2"/>
  <c r="BK956" i="2"/>
  <c r="BK917" i="2"/>
  <c r="BK839" i="2"/>
  <c r="J748" i="2"/>
  <c r="BK706" i="2"/>
  <c r="BK673" i="2"/>
  <c r="BK622" i="2"/>
  <c r="J538" i="2"/>
  <c r="J456" i="2"/>
  <c r="J385" i="2"/>
  <c r="BK324" i="2"/>
  <c r="J243" i="2"/>
  <c r="J210" i="2"/>
  <c r="BK119" i="2"/>
  <c r="J108" i="3"/>
  <c r="BK150" i="3"/>
  <c r="BK180" i="4"/>
  <c r="J121" i="4"/>
  <c r="J113" i="4"/>
  <c r="BK214" i="5"/>
  <c r="J214" i="5"/>
  <c r="J152" i="5"/>
  <c r="J113" i="6"/>
  <c r="J123" i="7"/>
  <c r="J110" i="8"/>
  <c r="J119" i="9"/>
  <c r="BK115" i="10"/>
  <c r="J163" i="10"/>
  <c r="J144" i="10"/>
  <c r="BK142" i="12"/>
  <c r="BK122" i="13"/>
  <c r="J116" i="14"/>
  <c r="BK111" i="15"/>
  <c r="J123" i="3"/>
  <c r="BK115" i="4"/>
  <c r="J111" i="4"/>
  <c r="J125" i="4"/>
  <c r="BK238" i="5"/>
  <c r="BK232" i="5"/>
  <c r="J179" i="5"/>
  <c r="J162" i="5"/>
  <c r="J118" i="6"/>
  <c r="J107" i="7"/>
  <c r="J115" i="7"/>
  <c r="J173" i="9"/>
  <c r="BK146" i="9"/>
  <c r="J177" i="10"/>
  <c r="BK237" i="10"/>
  <c r="J165" i="10"/>
  <c r="BK119" i="11"/>
  <c r="J128" i="12"/>
  <c r="BK104" i="13"/>
  <c r="J133" i="15"/>
  <c r="J929" i="2"/>
  <c r="BK841" i="2"/>
  <c r="BK736" i="2"/>
  <c r="BK677" i="2"/>
  <c r="J648" i="2"/>
  <c r="BK577" i="2"/>
  <c r="J480" i="2"/>
  <c r="BK449" i="2"/>
  <c r="BK347" i="2"/>
  <c r="J259" i="2"/>
  <c r="J223" i="2"/>
  <c r="BK143" i="2"/>
  <c r="J110" i="5"/>
  <c r="BK100" i="6"/>
  <c r="J101" i="7"/>
  <c r="J133" i="7"/>
  <c r="J113" i="9"/>
  <c r="J200" i="9"/>
  <c r="J199" i="10"/>
  <c r="J193" i="10"/>
  <c r="BK163" i="10"/>
  <c r="BK229" i="10"/>
  <c r="BK127" i="11"/>
  <c r="BK103" i="11"/>
  <c r="BK105" i="12"/>
  <c r="BK117" i="13"/>
  <c r="J107" i="14"/>
  <c r="J102" i="15"/>
  <c r="J839" i="2"/>
  <c r="J752" i="2"/>
  <c r="J711" i="2"/>
  <c r="BK675" i="2"/>
  <c r="J634" i="2"/>
  <c r="BK557" i="2"/>
  <c r="BK492" i="2"/>
  <c r="J449" i="2"/>
  <c r="J391" i="2"/>
  <c r="J312" i="2"/>
  <c r="BK259" i="2"/>
  <c r="BK235" i="2"/>
  <c r="BK177" i="2"/>
  <c r="J133" i="3"/>
  <c r="J218" i="4"/>
  <c r="J203" i="4"/>
  <c r="BK130" i="4"/>
  <c r="J99" i="4"/>
  <c r="BK140" i="5"/>
  <c r="J181" i="5"/>
  <c r="J156" i="5"/>
  <c r="BK118" i="6"/>
  <c r="J99" i="7"/>
  <c r="J126" i="8"/>
  <c r="J206" i="9"/>
  <c r="J207" i="10"/>
  <c r="J133" i="10"/>
  <c r="BK148" i="10"/>
  <c r="J103" i="11"/>
  <c r="BK107" i="12"/>
  <c r="BK109" i="13"/>
  <c r="J117" i="15"/>
  <c r="J121" i="3"/>
  <c r="J148" i="3"/>
  <c r="J194" i="4"/>
  <c r="BK196" i="4"/>
  <c r="BK188" i="4"/>
  <c r="BK162" i="5"/>
  <c r="BK152" i="5"/>
  <c r="J137" i="5"/>
  <c r="J160" i="6"/>
  <c r="J162" i="7"/>
  <c r="BK98" i="8"/>
  <c r="J225" i="9"/>
  <c r="J104" i="9"/>
  <c r="J125" i="10"/>
  <c r="J209" i="10"/>
  <c r="J243" i="10"/>
  <c r="J139" i="11"/>
  <c r="J97" i="12"/>
  <c r="J98" i="14"/>
  <c r="J939" i="2"/>
  <c r="J887" i="2"/>
  <c r="J774" i="2"/>
  <c r="BK708" i="2"/>
  <c r="J673" i="2"/>
  <c r="BK628" i="2"/>
  <c r="J534" i="2"/>
  <c r="J463" i="2"/>
  <c r="BK385" i="2"/>
  <c r="J302" i="2"/>
  <c r="J231" i="2"/>
  <c r="J170" i="5"/>
  <c r="BK162" i="6"/>
  <c r="J121" i="7"/>
  <c r="BK101" i="7"/>
  <c r="J167" i="9"/>
  <c r="J98" i="9"/>
  <c r="J148" i="10"/>
  <c r="J138" i="10"/>
  <c r="J101" i="10"/>
  <c r="BK243" i="10"/>
  <c r="J101" i="11"/>
  <c r="BK144" i="12"/>
  <c r="J130" i="12"/>
  <c r="BK115" i="13"/>
  <c r="BK101" i="14"/>
  <c r="J126" i="15"/>
  <c r="J818" i="2"/>
  <c r="J726" i="2"/>
  <c r="J684" i="2"/>
  <c r="J638" i="2"/>
  <c r="J577" i="2"/>
  <c r="BK505" i="2"/>
  <c r="J439" i="2"/>
  <c r="J356" i="2"/>
  <c r="BK251" i="2"/>
  <c r="J221" i="2"/>
  <c r="J134" i="2"/>
  <c r="J176" i="4"/>
  <c r="BK142" i="4"/>
  <c r="J228" i="4"/>
  <c r="BK203" i="4"/>
  <c r="J132" i="4"/>
  <c r="J183" i="5"/>
  <c r="BK230" i="5"/>
  <c r="BK187" i="5"/>
  <c r="J202" i="5"/>
  <c r="BK128" i="6"/>
  <c r="J145" i="7"/>
  <c r="BK143" i="7"/>
  <c r="BK206" i="9"/>
  <c r="BK110" i="9"/>
  <c r="J204" i="10"/>
  <c r="BK217" i="10"/>
  <c r="BK225" i="10"/>
  <c r="BK146" i="10"/>
  <c r="J107" i="11"/>
  <c r="BK109" i="11"/>
  <c r="BK124" i="12"/>
  <c r="BK132" i="13"/>
  <c r="BK147" i="15"/>
  <c r="BK131" i="3"/>
  <c r="J135" i="3"/>
  <c r="BK154" i="4"/>
  <c r="J206" i="4"/>
  <c r="BK216" i="4"/>
  <c r="J200" i="5"/>
  <c r="BK125" i="5"/>
  <c r="J158" i="5"/>
  <c r="J149" i="6"/>
  <c r="BK155" i="7"/>
  <c r="BK135" i="7"/>
  <c r="BK197" i="9"/>
  <c r="J176" i="9"/>
  <c r="J110" i="9"/>
  <c r="BK227" i="10"/>
  <c r="J1020" i="2"/>
  <c r="J977" i="2"/>
  <c r="BK947" i="2"/>
  <c r="BK901" i="2"/>
  <c r="BK821" i="2"/>
  <c r="J708" i="2"/>
  <c r="BK666" i="2"/>
  <c r="BK634" i="2"/>
  <c r="J552" i="2"/>
  <c r="BK486" i="2"/>
  <c r="BK433" i="2"/>
  <c r="J353" i="2"/>
  <c r="J261" i="2"/>
  <c r="BK229" i="2"/>
  <c r="J149" i="2"/>
  <c r="J137" i="3"/>
  <c r="BK143" i="3"/>
  <c r="BK232" i="4"/>
  <c r="J135" i="4"/>
  <c r="J178" i="4"/>
  <c r="J102" i="4"/>
  <c r="BK144" i="5"/>
  <c r="BK200" i="5"/>
  <c r="J160" i="5"/>
  <c r="J137" i="6"/>
  <c r="BK177" i="6"/>
  <c r="BK164" i="7"/>
  <c r="J123" i="8"/>
  <c r="J212" i="9"/>
  <c r="BK144" i="10"/>
  <c r="BK177" i="10"/>
  <c r="J217" i="10"/>
  <c r="BK148" i="11"/>
  <c r="BK95" i="12"/>
  <c r="J122" i="13"/>
  <c r="BK98" i="14"/>
  <c r="J141" i="15"/>
  <c r="BK1014" i="2"/>
  <c r="BK977" i="2"/>
  <c r="J943" i="2"/>
  <c r="J901" i="2"/>
  <c r="BK818" i="2"/>
  <c r="J741" i="2"/>
  <c r="J699" i="2"/>
  <c r="BK662" i="2"/>
  <c r="BK613" i="2"/>
  <c r="J526" i="2"/>
  <c r="BK426" i="2"/>
  <c r="J270" i="2"/>
  <c r="J229" i="2"/>
  <c r="BK128" i="2"/>
  <c r="BK108" i="3"/>
  <c r="BK238" i="4"/>
  <c r="J115" i="4"/>
  <c r="BK178" i="4"/>
  <c r="BK192" i="5"/>
  <c r="J224" i="5"/>
  <c r="BK100" i="5"/>
  <c r="J146" i="6"/>
  <c r="BK160" i="6"/>
  <c r="BK107" i="7"/>
  <c r="BK149" i="9"/>
  <c r="J209" i="9"/>
  <c r="J211" i="10"/>
  <c r="J142" i="10"/>
  <c r="J135" i="11"/>
  <c r="BK101" i="12"/>
  <c r="BK100" i="13"/>
  <c r="BK135" i="15"/>
  <c r="BK156" i="3"/>
  <c r="J106" i="3"/>
  <c r="J104" i="3"/>
  <c r="BK132" i="4"/>
  <c r="BK223" i="4"/>
  <c r="BK109" i="4"/>
  <c r="BK142" i="5"/>
  <c r="BK234" i="5"/>
  <c r="BK156" i="5"/>
  <c r="BK132" i="6"/>
  <c r="J147" i="7"/>
  <c r="BK147" i="7"/>
  <c r="BK170" i="9"/>
  <c r="J182" i="9"/>
  <c r="BK165" i="10"/>
  <c r="J158" i="10"/>
  <c r="J131" i="10"/>
  <c r="BK139" i="11"/>
  <c r="J95" i="12"/>
  <c r="BK128" i="13"/>
  <c r="BK95" i="14"/>
  <c r="BK117" i="15"/>
  <c r="BK893" i="2"/>
  <c r="BK801" i="2"/>
  <c r="BK714" i="2"/>
  <c r="J669" i="2"/>
  <c r="J603" i="2"/>
  <c r="J505" i="2"/>
  <c r="J422" i="2"/>
  <c r="BK328" i="2"/>
  <c r="J293" i="2"/>
  <c r="BK241" i="2"/>
  <c r="BK155" i="2"/>
  <c r="BK183" i="6"/>
  <c r="BK166" i="7"/>
  <c r="BK141" i="7"/>
  <c r="BK123" i="8"/>
  <c r="BK203" i="9"/>
  <c r="J134" i="9"/>
  <c r="BK189" i="10"/>
  <c r="J229" i="10"/>
  <c r="BK179" i="10"/>
  <c r="J148" i="11"/>
  <c r="BK101" i="11"/>
  <c r="BK126" i="12"/>
  <c r="BK146" i="12"/>
  <c r="BK106" i="13"/>
  <c r="BK120" i="15"/>
  <c r="BK855" i="2"/>
  <c r="J797" i="2"/>
  <c r="J718" i="2"/>
  <c r="BK679" i="2"/>
  <c r="BK656" i="2"/>
  <c r="BK603" i="2"/>
  <c r="BK526" i="2"/>
  <c r="J453" i="2"/>
  <c r="J397" i="2"/>
  <c r="J328" i="2"/>
  <c r="BK267" i="2"/>
  <c r="BK231" i="2"/>
  <c r="J169" i="2"/>
  <c r="BK119" i="3"/>
  <c r="BK213" i="4"/>
  <c r="J142" i="4"/>
  <c r="J162" i="4"/>
  <c r="J196" i="4"/>
  <c r="J172" i="5"/>
  <c r="J242" i="5"/>
  <c r="BK104" i="5"/>
  <c r="BK129" i="5"/>
  <c r="BK170" i="6"/>
  <c r="J165" i="6"/>
  <c r="BK119" i="7"/>
  <c r="J179" i="9"/>
  <c r="BK225" i="9"/>
  <c r="BK111" i="10"/>
  <c r="BK129" i="10"/>
  <c r="BK187" i="10"/>
  <c r="J239" i="10"/>
  <c r="BK135" i="11"/>
  <c r="J99" i="12"/>
  <c r="BK99" i="12"/>
  <c r="J128" i="13"/>
  <c r="J101" i="14"/>
  <c r="J93" i="15"/>
  <c r="BK104" i="3"/>
  <c r="J159" i="3"/>
  <c r="BK211" i="4"/>
  <c r="J152" i="4"/>
  <c r="BK230" i="4"/>
  <c r="BK121" i="4"/>
  <c r="J228" i="5"/>
  <c r="J198" i="5"/>
  <c r="BK110" i="5"/>
  <c r="J166" i="5"/>
  <c r="J122" i="6"/>
  <c r="BK157" i="7"/>
  <c r="J117" i="7"/>
  <c r="J107" i="8"/>
  <c r="BK104" i="9"/>
  <c r="J125" i="9"/>
  <c r="J237" i="10"/>
  <c r="BK152" i="10"/>
  <c r="BK213" i="10"/>
  <c r="BK146" i="11"/>
  <c r="J132" i="12"/>
  <c r="J106" i="13"/>
  <c r="BK104" i="14"/>
  <c r="BK93" i="15"/>
  <c r="J156" i="3"/>
  <c r="BK154" i="3"/>
  <c r="J225" i="4"/>
  <c r="BK225" i="4"/>
  <c r="BK137" i="4"/>
  <c r="J246" i="5"/>
  <c r="BK226" i="5"/>
  <c r="J127" i="5"/>
  <c r="BK160" i="5"/>
  <c r="BK156" i="6"/>
  <c r="J113" i="7"/>
  <c r="J113" i="8"/>
  <c r="BK113" i="9"/>
  <c r="BK107" i="9"/>
  <c r="BK156" i="10"/>
  <c r="BK1034" i="2"/>
  <c r="J991" i="2"/>
  <c r="J960" i="2"/>
  <c r="J935" i="2"/>
  <c r="J855" i="2"/>
  <c r="BK764" i="2"/>
  <c r="BK726" i="2"/>
  <c r="BK696" i="2"/>
  <c r="BK644" i="2"/>
  <c r="J561" i="2"/>
  <c r="BK472" i="2"/>
  <c r="BK410" i="2"/>
  <c r="J332" i="2"/>
  <c r="BK257" i="2"/>
  <c r="BK221" i="2"/>
  <c r="J138" i="2"/>
  <c r="BK99" i="3"/>
  <c r="BK148" i="3"/>
  <c r="BK119" i="4"/>
  <c r="J213" i="4"/>
  <c r="BK194" i="4"/>
  <c r="BK168" i="5"/>
  <c r="J230" i="5"/>
  <c r="BK135" i="5"/>
  <c r="BK122" i="6"/>
  <c r="BK110" i="6"/>
  <c r="BK137" i="7"/>
  <c r="BK218" i="9"/>
  <c r="BK173" i="9"/>
  <c r="BK170" i="10"/>
  <c r="J146" i="10"/>
  <c r="J129" i="10"/>
  <c r="J119" i="10"/>
  <c r="J144" i="11"/>
  <c r="J122" i="12"/>
  <c r="J109" i="13"/>
  <c r="BK99" i="15"/>
  <c r="J1034" i="2"/>
  <c r="BK960" i="2"/>
  <c r="J925" i="2"/>
  <c r="BK831" i="2"/>
  <c r="J756" i="2"/>
  <c r="J714" i="2"/>
  <c r="BK648" i="2"/>
  <c r="BK597" i="2"/>
  <c r="J496" i="2"/>
  <c r="BK439" i="2"/>
  <c r="BK353" i="2"/>
  <c r="BK261" i="2"/>
  <c r="J233" i="2"/>
  <c r="BK149" i="2"/>
  <c r="J161" i="3"/>
  <c r="BK129" i="3"/>
  <c r="J101" i="3"/>
  <c r="J156" i="4"/>
  <c r="J216" i="4"/>
  <c r="BK234" i="4"/>
  <c r="J234" i="5"/>
  <c r="J133" i="5"/>
  <c r="J117" i="5"/>
  <c r="J132" i="6"/>
  <c r="BK149" i="7"/>
  <c r="J135" i="7"/>
  <c r="BK176" i="9"/>
  <c r="BK167" i="9"/>
  <c r="J109" i="10"/>
  <c r="BK207" i="10"/>
  <c r="J183" i="10"/>
  <c r="J111" i="11"/>
  <c r="J134" i="12"/>
  <c r="BK96" i="13"/>
  <c r="BK151" i="15"/>
  <c r="J167" i="3"/>
  <c r="BK113" i="3"/>
  <c r="J232" i="4"/>
  <c r="J119" i="4"/>
  <c r="J145" i="4"/>
  <c r="BK185" i="5"/>
  <c r="J206" i="5"/>
  <c r="J194" i="5"/>
  <c r="BK143" i="6"/>
  <c r="BK113" i="7"/>
  <c r="BK160" i="7"/>
  <c r="J188" i="9"/>
  <c r="J218" i="9"/>
  <c r="BK107" i="10"/>
  <c r="J123" i="10"/>
  <c r="J140" i="10"/>
  <c r="BK99" i="11"/>
  <c r="BK121" i="11"/>
  <c r="J104" i="13"/>
  <c r="J92" i="14"/>
  <c r="J921" i="2"/>
  <c r="J835" i="2"/>
  <c r="BK745" i="2"/>
  <c r="BK681" i="2"/>
  <c r="BK617" i="2"/>
  <c r="J512" i="2"/>
  <c r="BK453" i="2"/>
  <c r="BK393" i="2"/>
  <c r="J267" i="2"/>
  <c r="J235" i="2"/>
  <c r="BK134" i="2"/>
  <c r="BK140" i="6"/>
  <c r="BK137" i="6"/>
  <c r="BK109" i="7"/>
  <c r="BK110" i="8"/>
  <c r="BK179" i="9"/>
  <c r="J128" i="9"/>
  <c r="J136" i="10"/>
  <c r="J111" i="10"/>
  <c r="BK142" i="10"/>
  <c r="BK125" i="11"/>
  <c r="J121" i="11"/>
  <c r="J140" i="12"/>
  <c r="BK97" i="12"/>
  <c r="J96" i="13"/>
  <c r="BK144" i="15"/>
  <c r="BK905" i="2"/>
  <c r="J831" i="2"/>
  <c r="J760" i="2"/>
  <c r="J696" i="2"/>
  <c r="J644" i="2"/>
  <c r="J609" i="2"/>
  <c r="BK512" i="2"/>
  <c r="BK458" i="2"/>
  <c r="J403" i="2"/>
  <c r="BK302" i="2"/>
  <c r="BK245" i="2"/>
  <c r="BK223" i="2"/>
  <c r="J125" i="2"/>
  <c r="J96" i="4"/>
  <c r="J242" i="4"/>
  <c r="J166" i="4"/>
  <c r="BK117" i="4"/>
  <c r="BK135" i="4"/>
  <c r="BK146" i="5"/>
  <c r="J185" i="5"/>
  <c r="BK228" i="5"/>
  <c r="BK115" i="5"/>
  <c r="J98" i="5"/>
  <c r="J156" i="6"/>
  <c r="J160" i="7"/>
  <c r="BK123" i="7"/>
  <c r="BK161" i="9"/>
  <c r="BK182" i="9"/>
  <c r="J195" i="10"/>
  <c r="BK136" i="10"/>
  <c r="BK150" i="10"/>
  <c r="BK138" i="10"/>
  <c r="BK123" i="11"/>
  <c r="BK116" i="12"/>
  <c r="J130" i="13"/>
  <c r="BK124" i="13"/>
  <c r="BK92" i="14"/>
  <c r="BK107" i="15"/>
  <c r="J141" i="3"/>
  <c r="J170" i="3"/>
  <c r="BK141" i="3"/>
  <c r="BK182" i="4"/>
  <c r="BK127" i="4"/>
  <c r="J198" i="4"/>
  <c r="J182" i="4"/>
  <c r="BK166" i="5"/>
  <c r="J154" i="5"/>
  <c r="BK196" i="5"/>
  <c r="J196" i="5"/>
  <c r="J152" i="6"/>
  <c r="BK149" i="6"/>
  <c r="J143" i="7"/>
  <c r="BK103" i="7"/>
  <c r="J116" i="9"/>
  <c r="J197" i="9"/>
  <c r="J181" i="10"/>
  <c r="BK172" i="10"/>
  <c r="J215" i="10"/>
  <c r="BK168" i="10"/>
  <c r="BK105" i="11"/>
  <c r="BK130" i="12"/>
  <c r="J138" i="12"/>
  <c r="J126" i="13"/>
  <c r="J111" i="15"/>
  <c r="BK174" i="3"/>
  <c r="BK172" i="3"/>
  <c r="BK236" i="4"/>
  <c r="BK171" i="4"/>
  <c r="BK152" i="4"/>
  <c r="BK158" i="5"/>
  <c r="BK202" i="5"/>
  <c r="BK131" i="5"/>
  <c r="BK125" i="6"/>
  <c r="BK173" i="6"/>
  <c r="BK121" i="7"/>
  <c r="J101" i="8"/>
  <c r="J140" i="9"/>
  <c r="J143" i="9"/>
  <c r="BK154" i="10"/>
  <c r="J227" i="10"/>
  <c r="J1014" i="2"/>
  <c r="J973" i="2"/>
  <c r="BK939" i="2"/>
  <c r="J893" i="2"/>
  <c r="J801" i="2"/>
  <c r="BK718" i="2"/>
  <c r="J675" i="2"/>
  <c r="J631" i="2"/>
  <c r="J544" i="2"/>
  <c r="BK460" i="2"/>
  <c r="BK397" i="2"/>
  <c r="J298" i="2"/>
  <c r="BK243" i="2"/>
  <c r="BK185" i="2"/>
  <c r="BK159" i="3"/>
  <c r="J119" i="3"/>
  <c r="BK184" i="4"/>
  <c r="BK158" i="4"/>
  <c r="BK105" i="4"/>
  <c r="J177" i="5"/>
  <c r="J192" i="5"/>
  <c r="J218" i="5"/>
  <c r="BK106" i="5"/>
  <c r="BK135" i="6"/>
  <c r="J166" i="7"/>
  <c r="BK111" i="7"/>
  <c r="J137" i="9"/>
  <c r="J149" i="9"/>
  <c r="BK199" i="10"/>
  <c r="BK239" i="10"/>
  <c r="BK123" i="10"/>
  <c r="J125" i="11"/>
  <c r="J120" i="12"/>
  <c r="BK134" i="12"/>
  <c r="J102" i="13"/>
  <c r="J147" i="15"/>
  <c r="J1028" i="2"/>
  <c r="BK991" i="2"/>
  <c r="BK966" i="2"/>
  <c r="BK929" i="2"/>
  <c r="BK849" i="2"/>
  <c r="BK797" i="2"/>
  <c r="J722" i="2"/>
  <c r="J677" i="2"/>
  <c r="J636" i="2"/>
  <c r="BK552" i="2"/>
  <c r="J472" i="2"/>
  <c r="BK403" i="2"/>
  <c r="BK341" i="2"/>
  <c r="J257" i="2"/>
  <c r="J225" i="2"/>
  <c r="BK163" i="3"/>
  <c r="BK137" i="3"/>
  <c r="J188" i="4"/>
  <c r="J230" i="4"/>
  <c r="J154" i="4"/>
  <c r="BK198" i="4"/>
  <c r="BK108" i="5"/>
  <c r="J220" i="5"/>
  <c r="BK189" i="5"/>
  <c r="BK168" i="6"/>
  <c r="BK133" i="7"/>
  <c r="BK104" i="8"/>
  <c r="J170" i="9"/>
  <c r="BK197" i="10"/>
  <c r="J213" i="10"/>
  <c r="BK101" i="10"/>
  <c r="BK114" i="11"/>
  <c r="J118" i="12"/>
  <c r="J119" i="13"/>
  <c r="J151" i="15"/>
  <c r="J131" i="3"/>
  <c r="BK167" i="3"/>
  <c r="BK173" i="4"/>
  <c r="BK160" i="4"/>
  <c r="BK125" i="4"/>
  <c r="J175" i="5"/>
  <c r="BK148" i="5"/>
  <c r="J108" i="5"/>
  <c r="BK198" i="5"/>
  <c r="J158" i="6"/>
  <c r="BK162" i="7"/>
  <c r="J98" i="8"/>
  <c r="BK134" i="9"/>
  <c r="J161" i="10"/>
  <c r="BK231" i="10"/>
  <c r="BK119" i="10"/>
  <c r="J146" i="11"/>
  <c r="BK122" i="12"/>
  <c r="J113" i="12"/>
  <c r="J100" i="13"/>
  <c r="J123" i="15"/>
  <c r="BK909" i="2"/>
  <c r="J812" i="2"/>
  <c r="BK722" i="2"/>
  <c r="BK690" i="2"/>
  <c r="BK641" i="2"/>
  <c r="J557" i="2"/>
  <c r="J492" i="2"/>
  <c r="J447" i="2"/>
  <c r="J336" i="2"/>
  <c r="J251" i="2"/>
  <c r="BK210" i="2"/>
  <c r="F38" i="2"/>
  <c r="BK177" i="5"/>
  <c r="BK224" i="5"/>
  <c r="BK170" i="5"/>
  <c r="BK152" i="6"/>
  <c r="BK146" i="6"/>
  <c r="J119" i="7"/>
  <c r="BK101" i="8"/>
  <c r="J194" i="9"/>
  <c r="BK215" i="9"/>
  <c r="J156" i="10"/>
  <c r="J219" i="10"/>
  <c r="J152" i="10"/>
  <c r="BK161" i="10"/>
  <c r="J137" i="11"/>
  <c r="BK109" i="12"/>
  <c r="BK98" i="13"/>
  <c r="J113" i="14"/>
  <c r="BK141" i="15"/>
  <c r="BK146" i="3"/>
  <c r="J99" i="3"/>
  <c r="BK123" i="4"/>
  <c r="J130" i="4"/>
  <c r="BK190" i="4"/>
  <c r="J131" i="5"/>
  <c r="BK208" i="5"/>
  <c r="J119" i="5"/>
  <c r="BK165" i="6"/>
  <c r="J135" i="6"/>
  <c r="BK168" i="7"/>
  <c r="BK126" i="8"/>
  <c r="BK122" i="9"/>
  <c r="J105" i="10"/>
  <c r="J121" i="10"/>
  <c r="BK1028" i="2"/>
  <c r="J986" i="2"/>
  <c r="J952" i="2"/>
  <c r="J917" i="2"/>
  <c r="BK812" i="2"/>
  <c r="BK741" i="2"/>
  <c r="BK684" i="2"/>
  <c r="BK638" i="2"/>
  <c r="J597" i="2"/>
  <c r="BK496" i="2"/>
  <c r="BK422" i="2"/>
  <c r="J341" i="2"/>
  <c r="BK248" i="2"/>
  <c r="J177" i="2"/>
  <c r="J115" i="3"/>
  <c r="BK101" i="3"/>
  <c r="J234" i="4"/>
  <c r="BK218" i="4"/>
  <c r="BK102" i="4"/>
  <c r="J226" i="5"/>
  <c r="J216" i="5"/>
  <c r="J212" i="5"/>
  <c r="J150" i="5"/>
  <c r="J103" i="6"/>
  <c r="BK153" i="7"/>
  <c r="BK99" i="7"/>
  <c r="BK222" i="9"/>
  <c r="BK164" i="9"/>
  <c r="J201" i="10"/>
  <c r="J172" i="10"/>
  <c r="J241" i="10"/>
  <c r="BK129" i="11"/>
  <c r="BK138" i="12"/>
  <c r="BK102" i="13"/>
  <c r="BK110" i="14"/>
  <c r="BK129" i="15"/>
  <c r="BK999" i="2"/>
  <c r="BK973" i="2"/>
  <c r="BK935" i="2"/>
  <c r="BK857" i="2"/>
  <c r="J764" i="2"/>
  <c r="J704" i="2"/>
  <c r="BK669" i="2"/>
  <c r="BK606" i="2"/>
  <c r="BK509" i="2"/>
  <c r="BK451" i="2"/>
  <c r="BK379" i="2"/>
  <c r="BK308" i="2"/>
  <c r="J248" i="2"/>
  <c r="J185" i="2"/>
  <c r="J163" i="3"/>
  <c r="BK106" i="3"/>
  <c r="BK164" i="4"/>
  <c r="J140" i="4"/>
  <c r="J190" i="4"/>
  <c r="J236" i="5"/>
  <c r="J204" i="5"/>
  <c r="BK112" i="5"/>
  <c r="J112" i="5"/>
  <c r="BK103" i="6"/>
  <c r="J149" i="7"/>
  <c r="BK194" i="9"/>
  <c r="J131" i="9"/>
  <c r="BK105" i="10"/>
  <c r="BK185" i="10"/>
  <c r="BK175" i="10"/>
  <c r="J131" i="11"/>
  <c r="J109" i="12"/>
  <c r="J95" i="14"/>
  <c r="F37" i="2"/>
  <c r="BK154" i="5"/>
  <c r="J143" i="6"/>
  <c r="BK116" i="6"/>
  <c r="J168" i="7"/>
  <c r="J116" i="8"/>
  <c r="BK119" i="9"/>
  <c r="BK137" i="9"/>
  <c r="BK191" i="10"/>
  <c r="BK193" i="10"/>
  <c r="BK131" i="11"/>
  <c r="J129" i="11"/>
  <c r="BK136" i="12"/>
  <c r="BK113" i="14"/>
  <c r="BK133" i="15"/>
  <c r="J114" i="15"/>
  <c r="J174" i="3"/>
  <c r="J117" i="3"/>
  <c r="BK242" i="4"/>
  <c r="BK166" i="4"/>
  <c r="BK186" i="4"/>
  <c r="J184" i="4"/>
  <c r="BK133" i="5"/>
  <c r="J189" i="5"/>
  <c r="J125" i="5"/>
  <c r="J129" i="5"/>
  <c r="J170" i="6"/>
  <c r="J109" i="7"/>
  <c r="J139" i="7"/>
  <c r="BK209" i="9"/>
  <c r="J191" i="9"/>
  <c r="BK128" i="9"/>
  <c r="J117" i="10"/>
  <c r="BK117" i="10"/>
  <c r="BK241" i="10"/>
  <c r="J133" i="11"/>
  <c r="BK132" i="12"/>
  <c r="J132" i="13"/>
  <c r="J110" i="14"/>
  <c r="BK126" i="15"/>
  <c r="BK110" i="3"/>
  <c r="J154" i="3"/>
  <c r="J192" i="4"/>
  <c r="J236" i="4"/>
  <c r="BK99" i="4"/>
  <c r="BK175" i="5"/>
  <c r="J232" i="5"/>
  <c r="J115" i="5"/>
  <c r="J121" i="5"/>
  <c r="J100" i="6"/>
  <c r="BK139" i="7"/>
  <c r="J222" i="9"/>
  <c r="J161" i="9"/>
  <c r="BK223" i="10"/>
  <c r="BK96" i="15"/>
  <c r="J981" i="2"/>
  <c r="BK925" i="2"/>
  <c r="J841" i="2"/>
  <c r="BK756" i="2"/>
  <c r="BK711" i="2"/>
  <c r="BK671" i="2"/>
  <c r="J622" i="2"/>
  <c r="BK534" i="2"/>
  <c r="BK456" i="2"/>
  <c r="BK356" i="2"/>
  <c r="BK270" i="2"/>
  <c r="BK233" i="2"/>
  <c r="J161" i="2"/>
  <c r="J150" i="3"/>
  <c r="J172" i="3"/>
  <c r="J148" i="4"/>
  <c r="BK192" i="4"/>
  <c r="BK168" i="4"/>
  <c r="BK236" i="5"/>
  <c r="BK121" i="5"/>
  <c r="BK179" i="5"/>
  <c r="J108" i="6"/>
  <c r="BK131" i="7"/>
  <c r="BK145" i="7"/>
  <c r="J164" i="9"/>
  <c r="BK211" i="10"/>
  <c r="BK109" i="10"/>
  <c r="BK125" i="10"/>
  <c r="BK144" i="11"/>
  <c r="J146" i="12"/>
  <c r="J111" i="12"/>
  <c r="J104" i="14"/>
  <c r="AS63" i="1"/>
  <c r="BK952" i="2"/>
  <c r="BK887" i="2"/>
  <c r="BK804" i="2"/>
  <c r="J730" i="2"/>
  <c r="J681" i="2"/>
  <c r="BK631" i="2"/>
  <c r="BK544" i="2"/>
  <c r="J460" i="2"/>
  <c r="BK417" i="2"/>
  <c r="BK298" i="2"/>
  <c r="J238" i="2"/>
  <c r="BK138" i="2"/>
  <c r="BK121" i="3"/>
  <c r="J146" i="3"/>
  <c r="J244" i="4"/>
  <c r="J107" i="4"/>
  <c r="BK148" i="4"/>
  <c r="J148" i="5"/>
  <c r="BK240" i="5"/>
  <c r="J142" i="5"/>
  <c r="BK158" i="6"/>
  <c r="BK129" i="7"/>
  <c r="J164" i="7"/>
  <c r="BK116" i="9"/>
  <c r="BK101" i="9"/>
  <c r="BK181" i="10"/>
  <c r="BK103" i="10"/>
  <c r="BK111" i="11"/>
  <c r="J99" i="11"/>
  <c r="J103" i="12"/>
  <c r="BK116" i="14"/>
  <c r="BK105" i="15"/>
  <c r="J139" i="3"/>
  <c r="J220" i="4"/>
  <c r="J208" i="4"/>
  <c r="BK206" i="4"/>
  <c r="BK216" i="5"/>
  <c r="BK210" i="5"/>
  <c r="BK98" i="5"/>
  <c r="J100" i="5"/>
  <c r="J168" i="6"/>
  <c r="J157" i="7"/>
  <c r="BK113" i="8"/>
  <c r="BK125" i="9"/>
  <c r="J235" i="10"/>
  <c r="J231" i="10"/>
  <c r="J197" i="10"/>
  <c r="J141" i="11"/>
  <c r="BK128" i="12"/>
  <c r="BK111" i="13"/>
  <c r="J105" i="15"/>
  <c r="J857" i="2"/>
  <c r="BK760" i="2"/>
  <c r="BK704" i="2"/>
  <c r="J662" i="2"/>
  <c r="BK609" i="2"/>
  <c r="BK518" i="2"/>
  <c r="J458" i="2"/>
  <c r="J410" i="2"/>
  <c r="BK312" i="2"/>
  <c r="J245" i="2"/>
  <c r="BK169" i="2"/>
  <c r="J146" i="5"/>
  <c r="J173" i="6"/>
  <c r="BK126" i="7"/>
  <c r="J119" i="8"/>
  <c r="BK143" i="9"/>
  <c r="BK155" i="9"/>
  <c r="BK121" i="10"/>
  <c r="BK113" i="10"/>
  <c r="BK201" i="10"/>
  <c r="J150" i="10"/>
  <c r="J114" i="11"/>
  <c r="J127" i="11"/>
  <c r="J144" i="12"/>
  <c r="J98" i="13"/>
  <c r="J144" i="15"/>
  <c r="BK865" i="2"/>
  <c r="J804" i="2"/>
  <c r="J745" i="2"/>
  <c r="J706" i="2"/>
  <c r="J671" i="2"/>
  <c r="J628" i="2"/>
  <c r="BK548" i="2"/>
  <c r="BK463" i="2"/>
  <c r="J417" i="2"/>
  <c r="J347" i="2"/>
  <c r="BK255" i="2"/>
  <c r="BK227" i="2"/>
  <c r="J155" i="2"/>
  <c r="BK127" i="3"/>
  <c r="J171" i="4"/>
  <c r="J117" i="4"/>
  <c r="BK145" i="4"/>
  <c r="J164" i="4"/>
  <c r="BK218" i="5"/>
  <c r="J244" i="5"/>
  <c r="BK183" i="5"/>
  <c r="J168" i="5"/>
  <c r="BK164" i="5"/>
  <c r="J177" i="6"/>
  <c r="BK105" i="7"/>
  <c r="BK95" i="8"/>
  <c r="BK152" i="9"/>
  <c r="BK191" i="9"/>
  <c r="BK140" i="9"/>
  <c r="BK233" i="10"/>
  <c r="J233" i="10"/>
  <c r="J107" i="10"/>
  <c r="J119" i="11"/>
  <c r="J126" i="12"/>
  <c r="BK113" i="12"/>
  <c r="J111" i="13"/>
  <c r="BK102" i="15"/>
  <c r="J113" i="3"/>
  <c r="J125" i="3"/>
  <c r="BK133" i="3"/>
  <c r="J160" i="4"/>
  <c r="BK220" i="4"/>
  <c r="BK140" i="4"/>
  <c r="J201" i="4"/>
  <c r="J210" i="5"/>
  <c r="J240" i="5"/>
  <c r="BK194" i="5"/>
  <c r="J102" i="5"/>
  <c r="J128" i="6"/>
  <c r="J141" i="7"/>
  <c r="J131" i="7"/>
  <c r="J146" i="9"/>
  <c r="J152" i="9"/>
  <c r="J168" i="10"/>
  <c r="BK183" i="10"/>
  <c r="BK235" i="10"/>
  <c r="J127" i="10"/>
  <c r="BK137" i="11"/>
  <c r="J116" i="12"/>
  <c r="J117" i="13"/>
  <c r="BK138" i="15"/>
  <c r="BK115" i="3"/>
  <c r="BK117" i="3"/>
  <c r="BK111" i="4"/>
  <c r="BK150" i="4"/>
  <c r="BK222" i="5"/>
  <c r="J208" i="5"/>
  <c r="BK204" i="5"/>
  <c r="J187" i="5"/>
  <c r="J116" i="6"/>
  <c r="J153" i="7"/>
  <c r="BK116" i="8"/>
  <c r="J215" i="9"/>
  <c r="J185" i="10"/>
  <c r="J179" i="10"/>
  <c r="J999" i="2"/>
  <c r="J956" i="2"/>
  <c r="BK921" i="2"/>
  <c r="BK835" i="2"/>
  <c r="BK748" i="2"/>
  <c r="BK701" i="2"/>
  <c r="J656" i="2"/>
  <c r="J606" i="2"/>
  <c r="J509" i="2"/>
  <c r="J451" i="2"/>
  <c r="BK391" i="2"/>
  <c r="J308" i="2"/>
  <c r="BK238" i="2"/>
  <c r="J128" i="2"/>
  <c r="J127" i="3"/>
  <c r="BK123" i="3"/>
  <c r="J105" i="4"/>
  <c r="BK156" i="4"/>
  <c r="J158" i="4"/>
  <c r="BK117" i="5"/>
  <c r="J106" i="5"/>
  <c r="BK150" i="5"/>
  <c r="J162" i="6"/>
  <c r="J137" i="7"/>
  <c r="J104" i="8"/>
  <c r="BK98" i="9"/>
  <c r="J101" i="9"/>
  <c r="BK133" i="10"/>
  <c r="BK204" i="10"/>
  <c r="J154" i="10"/>
  <c r="BK141" i="11"/>
  <c r="BK140" i="12"/>
  <c r="BK113" i="13"/>
  <c r="J129" i="15"/>
  <c r="BK1020" i="2"/>
  <c r="BK986" i="2"/>
  <c r="J947" i="2"/>
  <c r="J909" i="2"/>
  <c r="BK770" i="2"/>
  <c r="J690" i="2"/>
  <c r="J641" i="2"/>
  <c r="BK561" i="2"/>
  <c r="J486" i="2"/>
  <c r="J393" i="2"/>
  <c r="BK332" i="2"/>
  <c r="J253" i="2"/>
  <c r="BK161" i="2"/>
  <c r="BK152" i="3"/>
  <c r="BK161" i="3"/>
  <c r="BK125" i="3"/>
  <c r="J123" i="4"/>
  <c r="BK176" i="4"/>
  <c r="J137" i="4"/>
  <c r="BK172" i="5"/>
  <c r="J164" i="5"/>
  <c r="BK127" i="5"/>
  <c r="J110" i="6"/>
  <c r="BK113" i="6"/>
  <c r="BK115" i="7"/>
  <c r="BK200" i="9"/>
  <c r="J95" i="9"/>
  <c r="BK140" i="10"/>
  <c r="BK219" i="10"/>
  <c r="J123" i="11"/>
  <c r="J142" i="12"/>
  <c r="J124" i="13"/>
  <c r="J135" i="15"/>
  <c r="BK165" i="3"/>
  <c r="BK139" i="3"/>
  <c r="J168" i="4"/>
  <c r="J150" i="4"/>
  <c r="J186" i="4"/>
  <c r="J127" i="4"/>
  <c r="BK102" i="5"/>
  <c r="BK181" i="5"/>
  <c r="J123" i="5"/>
  <c r="BK105" i="6"/>
  <c r="J125" i="6"/>
  <c r="J129" i="7"/>
  <c r="BK212" i="9"/>
  <c r="BK188" i="9"/>
  <c r="J223" i="10"/>
  <c r="J187" i="10"/>
  <c r="J170" i="10"/>
  <c r="J105" i="11"/>
  <c r="J136" i="12"/>
  <c r="J101" i="12"/>
  <c r="J115" i="13"/>
  <c r="J120" i="15"/>
  <c r="J905" i="2"/>
  <c r="J821" i="2"/>
  <c r="BK752" i="2"/>
  <c r="BK699" i="2"/>
  <c r="BK636" i="2"/>
  <c r="J548" i="2"/>
  <c r="J433" i="2"/>
  <c r="J379" i="2"/>
  <c r="J255" i="2"/>
  <c r="J227" i="2"/>
  <c r="BK125" i="2"/>
  <c r="J120" i="6"/>
  <c r="J111" i="7"/>
  <c r="J105" i="7"/>
  <c r="J203" i="9"/>
  <c r="J122" i="9"/>
  <c r="J175" i="10"/>
  <c r="J221" i="10"/>
  <c r="BK209" i="10"/>
  <c r="J115" i="10"/>
  <c r="BK133" i="11"/>
  <c r="J105" i="12"/>
  <c r="BK111" i="12"/>
  <c r="BK130" i="13"/>
  <c r="BK107" i="14"/>
  <c r="BK123" i="15"/>
  <c r="J849" i="2"/>
  <c r="J770" i="2"/>
  <c r="J736" i="2"/>
  <c r="J701" i="2"/>
  <c r="J666" i="2"/>
  <c r="J617" i="2"/>
  <c r="BK538" i="2"/>
  <c r="BK480" i="2"/>
  <c r="J426" i="2"/>
  <c r="J383" i="2"/>
  <c r="BK336" i="2"/>
  <c r="BK293" i="2"/>
  <c r="J241" i="2"/>
  <c r="J143" i="2"/>
  <c r="BK228" i="4"/>
  <c r="J211" i="4"/>
  <c r="BK201" i="4"/>
  <c r="J238" i="4"/>
  <c r="BK242" i="5"/>
  <c r="BK123" i="5"/>
  <c r="BK220" i="5"/>
  <c r="J144" i="5"/>
  <c r="J140" i="5"/>
  <c r="J183" i="6"/>
  <c r="J155" i="7"/>
  <c r="J103" i="7"/>
  <c r="J95" i="8"/>
  <c r="BK131" i="9"/>
  <c r="J158" i="9"/>
  <c r="BK131" i="10"/>
  <c r="J113" i="10"/>
  <c r="J103" i="10"/>
  <c r="J117" i="11"/>
  <c r="BK120" i="12"/>
  <c r="BK118" i="12"/>
  <c r="J113" i="13"/>
  <c r="BK114" i="15"/>
  <c r="BK170" i="3"/>
  <c r="J152" i="3"/>
  <c r="J110" i="3"/>
  <c r="BK240" i="4"/>
  <c r="BK244" i="4"/>
  <c r="BK208" i="4"/>
  <c r="J240" i="4"/>
  <c r="BK107" i="4"/>
  <c r="J222" i="5"/>
  <c r="J238" i="5"/>
  <c r="J135" i="5"/>
  <c r="BK120" i="6"/>
  <c r="J105" i="6"/>
  <c r="J151" i="7"/>
  <c r="BK119" i="8"/>
  <c r="BK185" i="9"/>
  <c r="J107" i="9"/>
  <c r="BK221" i="10"/>
  <c r="BK215" i="10"/>
  <c r="J189" i="10"/>
  <c r="BK127" i="10"/>
  <c r="BK107" i="11"/>
  <c r="BK103" i="12"/>
  <c r="J124" i="12"/>
  <c r="BK119" i="13"/>
  <c r="J99" i="15"/>
  <c r="F36" i="2" l="1"/>
  <c r="T184" i="2"/>
  <c r="R340" i="2"/>
  <c r="R409" i="2"/>
  <c r="R462" i="2"/>
  <c r="P560" i="2"/>
  <c r="BK647" i="2"/>
  <c r="J647" i="2" s="1"/>
  <c r="J86" i="2" s="1"/>
  <c r="R755" i="2"/>
  <c r="R951" i="2"/>
  <c r="P1013" i="2"/>
  <c r="R112" i="3"/>
  <c r="P158" i="3"/>
  <c r="R95" i="4"/>
  <c r="P227" i="4"/>
  <c r="BK97" i="5"/>
  <c r="J97" i="5"/>
  <c r="J68" i="5"/>
  <c r="BK139" i="5"/>
  <c r="J139" i="5"/>
  <c r="J70" i="5"/>
  <c r="BK191" i="5"/>
  <c r="J191" i="5" s="1"/>
  <c r="J72" i="5" s="1"/>
  <c r="R107" i="6"/>
  <c r="R155" i="6"/>
  <c r="R98" i="7"/>
  <c r="T128" i="7"/>
  <c r="BK94" i="8"/>
  <c r="J94" i="8"/>
  <c r="J68" i="8" s="1"/>
  <c r="P122" i="8"/>
  <c r="BK94" i="9"/>
  <c r="T221" i="9"/>
  <c r="R184" i="2"/>
  <c r="T340" i="2"/>
  <c r="P432" i="2"/>
  <c r="BK504" i="2"/>
  <c r="J504" i="2" s="1"/>
  <c r="J78" i="2" s="1"/>
  <c r="BK560" i="2"/>
  <c r="J560" i="2"/>
  <c r="J79" i="2" s="1"/>
  <c r="T602" i="2"/>
  <c r="T601" i="2" s="1"/>
  <c r="R647" i="2"/>
  <c r="T755" i="2"/>
  <c r="BK951" i="2"/>
  <c r="J951" i="2" s="1"/>
  <c r="J92" i="2" s="1"/>
  <c r="R1013" i="2"/>
  <c r="T112" i="3"/>
  <c r="R158" i="3"/>
  <c r="BK95" i="4"/>
  <c r="J95" i="4" s="1"/>
  <c r="J68" i="4" s="1"/>
  <c r="P222" i="4"/>
  <c r="P114" i="5"/>
  <c r="R191" i="5"/>
  <c r="BK107" i="6"/>
  <c r="J107" i="6" s="1"/>
  <c r="J70" i="6" s="1"/>
  <c r="R131" i="6"/>
  <c r="R176" i="6"/>
  <c r="T94" i="8"/>
  <c r="BK221" i="9"/>
  <c r="J221" i="9" s="1"/>
  <c r="J69" i="9" s="1"/>
  <c r="R135" i="10"/>
  <c r="R174" i="10"/>
  <c r="P98" i="11"/>
  <c r="BK115" i="12"/>
  <c r="J115" i="12" s="1"/>
  <c r="J69" i="12" s="1"/>
  <c r="P121" i="13"/>
  <c r="T91" i="14"/>
  <c r="T92" i="15"/>
  <c r="P118" i="2"/>
  <c r="BK142" i="2"/>
  <c r="J142" i="2"/>
  <c r="J67" i="2"/>
  <c r="R142" i="2"/>
  <c r="R297" i="2"/>
  <c r="T378" i="2"/>
  <c r="BK432" i="2"/>
  <c r="J432" i="2"/>
  <c r="J76" i="2" s="1"/>
  <c r="P462" i="2"/>
  <c r="T560" i="2"/>
  <c r="T621" i="2"/>
  <c r="BK683" i="2"/>
  <c r="J683" i="2"/>
  <c r="J87" i="2"/>
  <c r="T683" i="2"/>
  <c r="T717" i="2"/>
  <c r="P904" i="2"/>
  <c r="T951" i="2"/>
  <c r="R990" i="2"/>
  <c r="BK112" i="3"/>
  <c r="J112" i="3" s="1"/>
  <c r="J70" i="3" s="1"/>
  <c r="R145" i="3"/>
  <c r="T169" i="3"/>
  <c r="P95" i="4"/>
  <c r="P94" i="4"/>
  <c r="AU59" i="1"/>
  <c r="BK227" i="4"/>
  <c r="J227" i="4" s="1"/>
  <c r="J70" i="4" s="1"/>
  <c r="T114" i="5"/>
  <c r="T191" i="5"/>
  <c r="BK99" i="6"/>
  <c r="J99" i="6"/>
  <c r="J69" i="6"/>
  <c r="T107" i="6"/>
  <c r="P155" i="6"/>
  <c r="BK98" i="7"/>
  <c r="T159" i="7"/>
  <c r="T97" i="7" s="1"/>
  <c r="T96" i="7" s="1"/>
  <c r="R100" i="10"/>
  <c r="BK174" i="10"/>
  <c r="J174" i="10" s="1"/>
  <c r="J72" i="10" s="1"/>
  <c r="BK206" i="10"/>
  <c r="J206" i="10" s="1"/>
  <c r="J74" i="10" s="1"/>
  <c r="T98" i="11"/>
  <c r="BK143" i="11"/>
  <c r="J143" i="11"/>
  <c r="J72" i="11"/>
  <c r="R115" i="12"/>
  <c r="R94" i="12" s="1"/>
  <c r="R93" i="12" s="1"/>
  <c r="BK121" i="13"/>
  <c r="J121" i="13"/>
  <c r="J70" i="13"/>
  <c r="P92" i="15"/>
  <c r="BK132" i="15"/>
  <c r="J132" i="15"/>
  <c r="J67" i="15" s="1"/>
  <c r="BK118" i="2"/>
  <c r="T118" i="2"/>
  <c r="T142" i="2"/>
  <c r="T297" i="2"/>
  <c r="T296" i="2" s="1"/>
  <c r="BK378" i="2"/>
  <c r="J378" i="2"/>
  <c r="J72" i="2"/>
  <c r="BK409" i="2"/>
  <c r="J409" i="2"/>
  <c r="J75" i="2" s="1"/>
  <c r="BK462" i="2"/>
  <c r="J462" i="2"/>
  <c r="J77" i="2"/>
  <c r="P504" i="2"/>
  <c r="R602" i="2"/>
  <c r="R601" i="2" s="1"/>
  <c r="P621" i="2"/>
  <c r="P640" i="2"/>
  <c r="T640" i="2"/>
  <c r="P755" i="2"/>
  <c r="BK924" i="2"/>
  <c r="J924" i="2" s="1"/>
  <c r="J91" i="2" s="1"/>
  <c r="T924" i="2"/>
  <c r="T1013" i="2"/>
  <c r="P98" i="3"/>
  <c r="BK103" i="3"/>
  <c r="J103" i="3" s="1"/>
  <c r="J69" i="3" s="1"/>
  <c r="R103" i="3"/>
  <c r="BK158" i="3"/>
  <c r="J158" i="3" s="1"/>
  <c r="J72" i="3" s="1"/>
  <c r="R169" i="3"/>
  <c r="BK222" i="4"/>
  <c r="J222" i="4"/>
  <c r="J69" i="4" s="1"/>
  <c r="T222" i="4"/>
  <c r="BK114" i="5"/>
  <c r="R139" i="5"/>
  <c r="P174" i="5"/>
  <c r="R99" i="6"/>
  <c r="R98" i="6"/>
  <c r="R97" i="6" s="1"/>
  <c r="P131" i="6"/>
  <c r="T176" i="6"/>
  <c r="T98" i="7"/>
  <c r="P159" i="7"/>
  <c r="P221" i="9"/>
  <c r="P135" i="10"/>
  <c r="P160" i="10"/>
  <c r="P206" i="10"/>
  <c r="BK116" i="11"/>
  <c r="J116" i="11" s="1"/>
  <c r="J71" i="11" s="1"/>
  <c r="R143" i="11"/>
  <c r="P115" i="12"/>
  <c r="P94" i="12"/>
  <c r="P93" i="12" s="1"/>
  <c r="AU68" i="1" s="1"/>
  <c r="R108" i="13"/>
  <c r="R92" i="15"/>
  <c r="BK184" i="2"/>
  <c r="J184" i="2"/>
  <c r="J68" i="2"/>
  <c r="P297" i="2"/>
  <c r="R378" i="2"/>
  <c r="R432" i="2"/>
  <c r="R504" i="2"/>
  <c r="BK602" i="2"/>
  <c r="BK601" i="2" s="1"/>
  <c r="J601" i="2" s="1"/>
  <c r="J80" i="2" s="1"/>
  <c r="BK621" i="2"/>
  <c r="J621" i="2"/>
  <c r="J84" i="2"/>
  <c r="BK640" i="2"/>
  <c r="J640" i="2" s="1"/>
  <c r="J85" i="2" s="1"/>
  <c r="R640" i="2"/>
  <c r="P683" i="2"/>
  <c r="BK717" i="2"/>
  <c r="J717" i="2" s="1"/>
  <c r="J88" i="2" s="1"/>
  <c r="R717" i="2"/>
  <c r="R904" i="2"/>
  <c r="P924" i="2"/>
  <c r="BK990" i="2"/>
  <c r="J990" i="2"/>
  <c r="J93" i="2" s="1"/>
  <c r="P990" i="2"/>
  <c r="BK98" i="3"/>
  <c r="J98" i="3" s="1"/>
  <c r="J68" i="3" s="1"/>
  <c r="T98" i="3"/>
  <c r="T103" i="3"/>
  <c r="T145" i="3"/>
  <c r="P169" i="3"/>
  <c r="R227" i="4"/>
  <c r="R114" i="5"/>
  <c r="P191" i="5"/>
  <c r="P107" i="6"/>
  <c r="BK155" i="6"/>
  <c r="J155" i="6" s="1"/>
  <c r="J72" i="6" s="1"/>
  <c r="BK176" i="6"/>
  <c r="J176" i="6" s="1"/>
  <c r="J73" i="6" s="1"/>
  <c r="BK128" i="7"/>
  <c r="J128" i="7" s="1"/>
  <c r="J71" i="7" s="1"/>
  <c r="BK159" i="7"/>
  <c r="J159" i="7"/>
  <c r="J72" i="7" s="1"/>
  <c r="R94" i="8"/>
  <c r="R93" i="8" s="1"/>
  <c r="R122" i="8"/>
  <c r="R94" i="9"/>
  <c r="BK135" i="10"/>
  <c r="J135" i="10"/>
  <c r="J70" i="10" s="1"/>
  <c r="R160" i="10"/>
  <c r="R206" i="10"/>
  <c r="P116" i="11"/>
  <c r="P143" i="11"/>
  <c r="BK91" i="14"/>
  <c r="J91" i="14"/>
  <c r="T110" i="15"/>
  <c r="P94" i="9"/>
  <c r="P93" i="9"/>
  <c r="AU65" i="1" s="1"/>
  <c r="P100" i="10"/>
  <c r="BK160" i="10"/>
  <c r="J160" i="10" s="1"/>
  <c r="J71" i="10" s="1"/>
  <c r="T174" i="10"/>
  <c r="BK98" i="11"/>
  <c r="J98" i="11" s="1"/>
  <c r="J69" i="11" s="1"/>
  <c r="T116" i="11"/>
  <c r="P108" i="13"/>
  <c r="P95" i="13"/>
  <c r="P94" i="13" s="1"/>
  <c r="AU69" i="1" s="1"/>
  <c r="R121" i="13"/>
  <c r="R91" i="14"/>
  <c r="P110" i="15"/>
  <c r="T132" i="15"/>
  <c r="P184" i="2"/>
  <c r="BK340" i="2"/>
  <c r="J340" i="2"/>
  <c r="J71" i="2" s="1"/>
  <c r="P378" i="2"/>
  <c r="P409" i="2"/>
  <c r="T432" i="2"/>
  <c r="T504" i="2"/>
  <c r="P602" i="2"/>
  <c r="P601" i="2" s="1"/>
  <c r="R621" i="2"/>
  <c r="T647" i="2"/>
  <c r="R683" i="2"/>
  <c r="P717" i="2"/>
  <c r="BK904" i="2"/>
  <c r="J904" i="2" s="1"/>
  <c r="J90" i="2" s="1"/>
  <c r="P951" i="2"/>
  <c r="BK1013" i="2"/>
  <c r="J1013" i="2"/>
  <c r="J94" i="2" s="1"/>
  <c r="R98" i="3"/>
  <c r="R97" i="3" s="1"/>
  <c r="P103" i="3"/>
  <c r="BK145" i="3"/>
  <c r="J145" i="3" s="1"/>
  <c r="J71" i="3" s="1"/>
  <c r="T158" i="3"/>
  <c r="T95" i="4"/>
  <c r="R222" i="4"/>
  <c r="R97" i="5"/>
  <c r="P139" i="5"/>
  <c r="BK174" i="5"/>
  <c r="J174" i="5" s="1"/>
  <c r="J71" i="5" s="1"/>
  <c r="R174" i="5"/>
  <c r="P99" i="6"/>
  <c r="BK131" i="6"/>
  <c r="J131" i="6"/>
  <c r="J71" i="6" s="1"/>
  <c r="T155" i="6"/>
  <c r="P128" i="7"/>
  <c r="R159" i="7"/>
  <c r="P94" i="8"/>
  <c r="P93" i="8" s="1"/>
  <c r="AU64" i="1" s="1"/>
  <c r="T122" i="8"/>
  <c r="T94" i="9"/>
  <c r="T93" i="9" s="1"/>
  <c r="BK100" i="10"/>
  <c r="T135" i="10"/>
  <c r="P174" i="10"/>
  <c r="R116" i="11"/>
  <c r="T143" i="11"/>
  <c r="T108" i="13"/>
  <c r="BK110" i="15"/>
  <c r="J110" i="15" s="1"/>
  <c r="J66" i="15" s="1"/>
  <c r="R132" i="15"/>
  <c r="R118" i="2"/>
  <c r="P142" i="2"/>
  <c r="BK297" i="2"/>
  <c r="BK296" i="2"/>
  <c r="J296" i="2" s="1"/>
  <c r="J69" i="2" s="1"/>
  <c r="P340" i="2"/>
  <c r="T409" i="2"/>
  <c r="T462" i="2"/>
  <c r="R560" i="2"/>
  <c r="P647" i="2"/>
  <c r="BK755" i="2"/>
  <c r="J755" i="2"/>
  <c r="J89" i="2" s="1"/>
  <c r="T904" i="2"/>
  <c r="R924" i="2"/>
  <c r="T990" i="2"/>
  <c r="P112" i="3"/>
  <c r="P145" i="3"/>
  <c r="BK169" i="3"/>
  <c r="J169" i="3"/>
  <c r="J73" i="3" s="1"/>
  <c r="T227" i="4"/>
  <c r="P97" i="5"/>
  <c r="T97" i="5"/>
  <c r="T139" i="5"/>
  <c r="T174" i="5"/>
  <c r="T99" i="6"/>
  <c r="T131" i="6"/>
  <c r="P176" i="6"/>
  <c r="P98" i="7"/>
  <c r="P97" i="7" s="1"/>
  <c r="P96" i="7" s="1"/>
  <c r="AU62" i="1" s="1"/>
  <c r="R128" i="7"/>
  <c r="BK122" i="8"/>
  <c r="J122" i="8"/>
  <c r="J69" i="8"/>
  <c r="R221" i="9"/>
  <c r="T100" i="10"/>
  <c r="T99" i="10" s="1"/>
  <c r="T98" i="10" s="1"/>
  <c r="T160" i="10"/>
  <c r="T206" i="10"/>
  <c r="R98" i="11"/>
  <c r="R97" i="11" s="1"/>
  <c r="R96" i="11" s="1"/>
  <c r="T115" i="12"/>
  <c r="T94" i="12"/>
  <c r="T93" i="12"/>
  <c r="BK108" i="13"/>
  <c r="J108" i="13"/>
  <c r="J69" i="13" s="1"/>
  <c r="T121" i="13"/>
  <c r="P91" i="14"/>
  <c r="AU70" i="1" s="1"/>
  <c r="BK92" i="15"/>
  <c r="J92" i="15" s="1"/>
  <c r="J65" i="15" s="1"/>
  <c r="R110" i="15"/>
  <c r="P132" i="15"/>
  <c r="BK396" i="2"/>
  <c r="BK113" i="11"/>
  <c r="J113" i="11"/>
  <c r="J70" i="11" s="1"/>
  <c r="BK616" i="2"/>
  <c r="J616" i="2" s="1"/>
  <c r="J82" i="2" s="1"/>
  <c r="BK125" i="7"/>
  <c r="J125" i="7"/>
  <c r="J70" i="7"/>
  <c r="BK95" i="13"/>
  <c r="J95" i="13"/>
  <c r="J68" i="13" s="1"/>
  <c r="BK150" i="15"/>
  <c r="J150" i="15"/>
  <c r="J68" i="15" s="1"/>
  <c r="BK94" i="12"/>
  <c r="BK93" i="12" s="1"/>
  <c r="J93" i="12" s="1"/>
  <c r="J34" i="12" s="1"/>
  <c r="BK203" i="10"/>
  <c r="J203" i="10"/>
  <c r="J73" i="10"/>
  <c r="BK137" i="2"/>
  <c r="J137" i="2"/>
  <c r="J66" i="2" s="1"/>
  <c r="F87" i="15"/>
  <c r="BE141" i="15"/>
  <c r="J67" i="14"/>
  <c r="BE111" i="15"/>
  <c r="BE135" i="15"/>
  <c r="E78" i="15"/>
  <c r="BE138" i="15"/>
  <c r="BE120" i="15"/>
  <c r="BE123" i="15"/>
  <c r="BE144" i="15"/>
  <c r="BE107" i="15"/>
  <c r="BE114" i="15"/>
  <c r="BE117" i="15"/>
  <c r="BE126" i="15"/>
  <c r="BE129" i="15"/>
  <c r="BE147" i="15"/>
  <c r="BE151" i="15"/>
  <c r="J56" i="15"/>
  <c r="BE93" i="15"/>
  <c r="BE96" i="15"/>
  <c r="BE99" i="15"/>
  <c r="BE102" i="15"/>
  <c r="BE105" i="15"/>
  <c r="BE133" i="15"/>
  <c r="BE101" i="14"/>
  <c r="BK94" i="13"/>
  <c r="J94" i="13" s="1"/>
  <c r="J67" i="13" s="1"/>
  <c r="E77" i="14"/>
  <c r="BE98" i="14"/>
  <c r="F63" i="14"/>
  <c r="BE95" i="14"/>
  <c r="BE104" i="14"/>
  <c r="BE107" i="14"/>
  <c r="BE113" i="14"/>
  <c r="J60" i="14"/>
  <c r="BE110" i="14"/>
  <c r="BE92" i="14"/>
  <c r="BE116" i="14"/>
  <c r="BE115" i="13"/>
  <c r="E80" i="13"/>
  <c r="J88" i="13"/>
  <c r="BE104" i="13"/>
  <c r="BE106" i="13"/>
  <c r="BE109" i="13"/>
  <c r="BE111" i="13"/>
  <c r="BE130" i="13"/>
  <c r="BE102" i="13"/>
  <c r="BE122" i="13"/>
  <c r="BE126" i="13"/>
  <c r="BE132" i="13"/>
  <c r="F63" i="13"/>
  <c r="BE100" i="13"/>
  <c r="BE113" i="13"/>
  <c r="BE117" i="13"/>
  <c r="BE119" i="13"/>
  <c r="BE96" i="13"/>
  <c r="BE98" i="13"/>
  <c r="BE124" i="13"/>
  <c r="BE128" i="13"/>
  <c r="BE126" i="12"/>
  <c r="BE132" i="12"/>
  <c r="BE103" i="12"/>
  <c r="BE130" i="12"/>
  <c r="BK97" i="11"/>
  <c r="J97" i="11"/>
  <c r="J68" i="11"/>
  <c r="E52" i="12"/>
  <c r="F63" i="12"/>
  <c r="BE95" i="12"/>
  <c r="BE99" i="12"/>
  <c r="BE105" i="12"/>
  <c r="BE111" i="12"/>
  <c r="BE116" i="12"/>
  <c r="BE120" i="12"/>
  <c r="BE128" i="12"/>
  <c r="BE109" i="12"/>
  <c r="BE134" i="12"/>
  <c r="BE138" i="12"/>
  <c r="BE142" i="12"/>
  <c r="BE146" i="12"/>
  <c r="J60" i="12"/>
  <c r="BE101" i="12"/>
  <c r="BE122" i="12"/>
  <c r="BE124" i="12"/>
  <c r="BE144" i="12"/>
  <c r="BE97" i="12"/>
  <c r="BE107" i="12"/>
  <c r="BE113" i="12"/>
  <c r="BE118" i="12"/>
  <c r="BE136" i="12"/>
  <c r="BE140" i="12"/>
  <c r="BE99" i="11"/>
  <c r="BE105" i="11"/>
  <c r="BE127" i="11"/>
  <c r="BE101" i="11"/>
  <c r="BE107" i="11"/>
  <c r="BE121" i="11"/>
  <c r="BE135" i="11"/>
  <c r="BE137" i="11"/>
  <c r="F63" i="11"/>
  <c r="BE103" i="11"/>
  <c r="BE114" i="11"/>
  <c r="BE129" i="11"/>
  <c r="BE133" i="11"/>
  <c r="BE146" i="11"/>
  <c r="J60" i="11"/>
  <c r="BE117" i="11"/>
  <c r="BE131" i="11"/>
  <c r="BE139" i="11"/>
  <c r="J100" i="10"/>
  <c r="J69" i="10" s="1"/>
  <c r="E82" i="11"/>
  <c r="BE109" i="11"/>
  <c r="BE111" i="11"/>
  <c r="BE123" i="11"/>
  <c r="BE125" i="11"/>
  <c r="BE144" i="11"/>
  <c r="BE148" i="11"/>
  <c r="BE119" i="11"/>
  <c r="BE141" i="11"/>
  <c r="BE156" i="10"/>
  <c r="BE233" i="10"/>
  <c r="BE235" i="10"/>
  <c r="BE237" i="10"/>
  <c r="BE241" i="10"/>
  <c r="BE243" i="10"/>
  <c r="J60" i="10"/>
  <c r="F63" i="10"/>
  <c r="BE107" i="10"/>
  <c r="BE109" i="10"/>
  <c r="BE111" i="10"/>
  <c r="BE113" i="10"/>
  <c r="BE115" i="10"/>
  <c r="BE136" i="10"/>
  <c r="BE144" i="10"/>
  <c r="BE152" i="10"/>
  <c r="BE154" i="10"/>
  <c r="BE172" i="10"/>
  <c r="E84" i="10"/>
  <c r="BE103" i="10"/>
  <c r="BE117" i="10"/>
  <c r="BE133" i="10"/>
  <c r="BE146" i="10"/>
  <c r="BE177" i="10"/>
  <c r="BE181" i="10"/>
  <c r="BE189" i="10"/>
  <c r="BE199" i="10"/>
  <c r="BE219" i="10"/>
  <c r="BE165" i="10"/>
  <c r="BE185" i="10"/>
  <c r="BE204" i="10"/>
  <c r="BE211" i="10"/>
  <c r="BE213" i="10"/>
  <c r="BE215" i="10"/>
  <c r="BE223" i="10"/>
  <c r="J94" i="9"/>
  <c r="J68" i="9"/>
  <c r="BE101" i="10"/>
  <c r="BE142" i="10"/>
  <c r="BE168" i="10"/>
  <c r="BE193" i="10"/>
  <c r="BE195" i="10"/>
  <c r="BE197" i="10"/>
  <c r="BE148" i="10"/>
  <c r="BE150" i="10"/>
  <c r="BE163" i="10"/>
  <c r="BE170" i="10"/>
  <c r="BE187" i="10"/>
  <c r="BE209" i="10"/>
  <c r="BE227" i="10"/>
  <c r="BE229" i="10"/>
  <c r="BE231" i="10"/>
  <c r="BE239" i="10"/>
  <c r="BE105" i="10"/>
  <c r="BE119" i="10"/>
  <c r="BE138" i="10"/>
  <c r="BE140" i="10"/>
  <c r="BE158" i="10"/>
  <c r="BE161" i="10"/>
  <c r="BE179" i="10"/>
  <c r="BE183" i="10"/>
  <c r="BE201" i="10"/>
  <c r="BE121" i="10"/>
  <c r="BE123" i="10"/>
  <c r="BE125" i="10"/>
  <c r="BE127" i="10"/>
  <c r="BE129" i="10"/>
  <c r="BE131" i="10"/>
  <c r="BE175" i="10"/>
  <c r="BE191" i="10"/>
  <c r="BE207" i="10"/>
  <c r="BE217" i="10"/>
  <c r="BE221" i="10"/>
  <c r="BE225" i="10"/>
  <c r="J60" i="9"/>
  <c r="BE131" i="9"/>
  <c r="BE137" i="9"/>
  <c r="BE143" i="9"/>
  <c r="BE122" i="9"/>
  <c r="BE179" i="9"/>
  <c r="BE212" i="9"/>
  <c r="BE218" i="9"/>
  <c r="E52" i="9"/>
  <c r="F63" i="9"/>
  <c r="BE182" i="9"/>
  <c r="BE185" i="9"/>
  <c r="BE222" i="9"/>
  <c r="BE225" i="9"/>
  <c r="BE95" i="9"/>
  <c r="BE101" i="9"/>
  <c r="BE104" i="9"/>
  <c r="BE113" i="9"/>
  <c r="BE116" i="9"/>
  <c r="BE128" i="9"/>
  <c r="BE149" i="9"/>
  <c r="BE158" i="9"/>
  <c r="BE161" i="9"/>
  <c r="BE170" i="9"/>
  <c r="BE197" i="9"/>
  <c r="BE119" i="9"/>
  <c r="BE125" i="9"/>
  <c r="BE134" i="9"/>
  <c r="BE140" i="9"/>
  <c r="BE146" i="9"/>
  <c r="BE188" i="9"/>
  <c r="BK93" i="8"/>
  <c r="J93" i="8"/>
  <c r="J67" i="8"/>
  <c r="BE110" i="9"/>
  <c r="BE152" i="9"/>
  <c r="BE155" i="9"/>
  <c r="BE173" i="9"/>
  <c r="BE194" i="9"/>
  <c r="BE203" i="9"/>
  <c r="BE209" i="9"/>
  <c r="BE215" i="9"/>
  <c r="BE98" i="9"/>
  <c r="BE107" i="9"/>
  <c r="BE164" i="9"/>
  <c r="BE167" i="9"/>
  <c r="BE176" i="9"/>
  <c r="BE191" i="9"/>
  <c r="BE200" i="9"/>
  <c r="BE206" i="9"/>
  <c r="J60" i="8"/>
  <c r="BE110" i="8"/>
  <c r="BE113" i="8"/>
  <c r="BE119" i="8"/>
  <c r="J98" i="7"/>
  <c r="J69" i="7" s="1"/>
  <c r="E52" i="8"/>
  <c r="BE126" i="8"/>
  <c r="F63" i="8"/>
  <c r="BE98" i="8"/>
  <c r="BE101" i="8"/>
  <c r="BE95" i="8"/>
  <c r="BE104" i="8"/>
  <c r="BE107" i="8"/>
  <c r="BE123" i="8"/>
  <c r="BE116" i="8"/>
  <c r="J60" i="7"/>
  <c r="BE119" i="7"/>
  <c r="BE121" i="7"/>
  <c r="BE149" i="7"/>
  <c r="BE157" i="7"/>
  <c r="BE109" i="7"/>
  <c r="BE135" i="7"/>
  <c r="BE139" i="7"/>
  <c r="E82" i="7"/>
  <c r="BK98" i="6"/>
  <c r="J98" i="6" s="1"/>
  <c r="J68" i="6" s="1"/>
  <c r="BE99" i="7"/>
  <c r="BE101" i="7"/>
  <c r="BE133" i="7"/>
  <c r="BE160" i="7"/>
  <c r="BE107" i="7"/>
  <c r="BE111" i="7"/>
  <c r="BE137" i="7"/>
  <c r="BE151" i="7"/>
  <c r="BE166" i="7"/>
  <c r="BE168" i="7"/>
  <c r="F93" i="7"/>
  <c r="BE103" i="7"/>
  <c r="BE105" i="7"/>
  <c r="BE129" i="7"/>
  <c r="BE141" i="7"/>
  <c r="BE153" i="7"/>
  <c r="BE155" i="7"/>
  <c r="BE123" i="7"/>
  <c r="BE126" i="7"/>
  <c r="BE131" i="7"/>
  <c r="BE145" i="7"/>
  <c r="BE147" i="7"/>
  <c r="BE162" i="7"/>
  <c r="BE164" i="7"/>
  <c r="BE113" i="7"/>
  <c r="BE115" i="7"/>
  <c r="BE117" i="7"/>
  <c r="BE143" i="7"/>
  <c r="J114" i="5"/>
  <c r="J69" i="5"/>
  <c r="BE103" i="6"/>
  <c r="BE110" i="6"/>
  <c r="BE116" i="6"/>
  <c r="BE118" i="6"/>
  <c r="BE120" i="6"/>
  <c r="BE125" i="6"/>
  <c r="BE132" i="6"/>
  <c r="BE158" i="6"/>
  <c r="BE162" i="6"/>
  <c r="J91" i="6"/>
  <c r="E83" i="6"/>
  <c r="F63" i="6"/>
  <c r="BE105" i="6"/>
  <c r="BE156" i="6"/>
  <c r="BE173" i="6"/>
  <c r="BE183" i="6"/>
  <c r="BE152" i="6"/>
  <c r="BE165" i="6"/>
  <c r="BE170" i="6"/>
  <c r="BE122" i="6"/>
  <c r="BE128" i="6"/>
  <c r="BE137" i="6"/>
  <c r="BE143" i="6"/>
  <c r="BE146" i="6"/>
  <c r="BE149" i="6"/>
  <c r="BE168" i="6"/>
  <c r="BE177" i="6"/>
  <c r="BE100" i="6"/>
  <c r="BE108" i="6"/>
  <c r="BE113" i="6"/>
  <c r="BE135" i="6"/>
  <c r="BE140" i="6"/>
  <c r="BE160" i="6"/>
  <c r="BE131" i="5"/>
  <c r="BE135" i="5"/>
  <c r="BE148" i="5"/>
  <c r="BE152" i="5"/>
  <c r="BE154" i="5"/>
  <c r="BE172" i="5"/>
  <c r="BE181" i="5"/>
  <c r="BE200" i="5"/>
  <c r="BE206" i="5"/>
  <c r="BE210" i="5"/>
  <c r="BK94" i="4"/>
  <c r="J94" i="4"/>
  <c r="J67" i="4"/>
  <c r="BE127" i="5"/>
  <c r="BE140" i="5"/>
  <c r="BE142" i="5"/>
  <c r="BE144" i="5"/>
  <c r="E52" i="5"/>
  <c r="F63" i="5"/>
  <c r="J90" i="5"/>
  <c r="BE104" i="5"/>
  <c r="BE112" i="5"/>
  <c r="BE146" i="5"/>
  <c r="BE156" i="5"/>
  <c r="BE160" i="5"/>
  <c r="BE164" i="5"/>
  <c r="BE166" i="5"/>
  <c r="BE179" i="5"/>
  <c r="BE202" i="5"/>
  <c r="BE224" i="5"/>
  <c r="BE232" i="5"/>
  <c r="BE102" i="5"/>
  <c r="BE106" i="5"/>
  <c r="BE108" i="5"/>
  <c r="BE110" i="5"/>
  <c r="BE117" i="5"/>
  <c r="BE125" i="5"/>
  <c r="BE137" i="5"/>
  <c r="BE187" i="5"/>
  <c r="BE192" i="5"/>
  <c r="BE220" i="5"/>
  <c r="BE228" i="5"/>
  <c r="BE236" i="5"/>
  <c r="BE98" i="5"/>
  <c r="BE123" i="5"/>
  <c r="BE185" i="5"/>
  <c r="BE198" i="5"/>
  <c r="BE214" i="5"/>
  <c r="BE115" i="5"/>
  <c r="BE204" i="5"/>
  <c r="BE208" i="5"/>
  <c r="BE216" i="5"/>
  <c r="BE226" i="5"/>
  <c r="BE240" i="5"/>
  <c r="BE244" i="5"/>
  <c r="BE133" i="5"/>
  <c r="BE183" i="5"/>
  <c r="BE189" i="5"/>
  <c r="BE194" i="5"/>
  <c r="BE196" i="5"/>
  <c r="BE212" i="5"/>
  <c r="BE234" i="5"/>
  <c r="BE238" i="5"/>
  <c r="BE242" i="5"/>
  <c r="BE100" i="5"/>
  <c r="BE119" i="5"/>
  <c r="BE121" i="5"/>
  <c r="BE129" i="5"/>
  <c r="BE150" i="5"/>
  <c r="BE158" i="5"/>
  <c r="BE162" i="5"/>
  <c r="BE168" i="5"/>
  <c r="BE170" i="5"/>
  <c r="BE175" i="5"/>
  <c r="BE177" i="5"/>
  <c r="BE218" i="5"/>
  <c r="BE222" i="5"/>
  <c r="BE230" i="5"/>
  <c r="BE246" i="5"/>
  <c r="BE117" i="4"/>
  <c r="BE132" i="4"/>
  <c r="BE152" i="4"/>
  <c r="BE156" i="4"/>
  <c r="BE160" i="4"/>
  <c r="BE176" i="4"/>
  <c r="BE180" i="4"/>
  <c r="BE206" i="4"/>
  <c r="BK97" i="3"/>
  <c r="J97" i="3" s="1"/>
  <c r="J67" i="3" s="1"/>
  <c r="J88" i="4"/>
  <c r="F91" i="4"/>
  <c r="BE115" i="4"/>
  <c r="BE119" i="4"/>
  <c r="BE121" i="4"/>
  <c r="BE123" i="4"/>
  <c r="BE184" i="4"/>
  <c r="BE192" i="4"/>
  <c r="BE220" i="4"/>
  <c r="BE236" i="4"/>
  <c r="E80" i="4"/>
  <c r="BE142" i="4"/>
  <c r="BE173" i="4"/>
  <c r="BE194" i="4"/>
  <c r="BE111" i="4"/>
  <c r="BE113" i="4"/>
  <c r="BE148" i="4"/>
  <c r="BE158" i="4"/>
  <c r="BE164" i="4"/>
  <c r="BE168" i="4"/>
  <c r="BE188" i="4"/>
  <c r="BE190" i="4"/>
  <c r="BE198" i="4"/>
  <c r="BE203" i="4"/>
  <c r="BE218" i="4"/>
  <c r="BE232" i="4"/>
  <c r="BE154" i="4"/>
  <c r="BE196" i="4"/>
  <c r="BE201" i="4"/>
  <c r="BE234" i="4"/>
  <c r="BE240" i="4"/>
  <c r="BE96" i="4"/>
  <c r="BE99" i="4"/>
  <c r="BE102" i="4"/>
  <c r="BE109" i="4"/>
  <c r="BE127" i="4"/>
  <c r="BE130" i="4"/>
  <c r="BE135" i="4"/>
  <c r="BE137" i="4"/>
  <c r="BE140" i="4"/>
  <c r="BE145" i="4"/>
  <c r="BE150" i="4"/>
  <c r="BE166" i="4"/>
  <c r="BE178" i="4"/>
  <c r="BE182" i="4"/>
  <c r="BE186" i="4"/>
  <c r="BE208" i="4"/>
  <c r="BE211" i="4"/>
  <c r="BE216" i="4"/>
  <c r="BE228" i="4"/>
  <c r="BE238" i="4"/>
  <c r="BE242" i="4"/>
  <c r="BE244" i="4"/>
  <c r="BE105" i="4"/>
  <c r="BE107" i="4"/>
  <c r="BE125" i="4"/>
  <c r="BE162" i="4"/>
  <c r="BE171" i="4"/>
  <c r="BE213" i="4"/>
  <c r="BE223" i="4"/>
  <c r="BE225" i="4"/>
  <c r="BE230" i="4"/>
  <c r="E52" i="3"/>
  <c r="F94" i="3"/>
  <c r="J118" i="2"/>
  <c r="J65" i="2"/>
  <c r="J297" i="2"/>
  <c r="J70" i="2"/>
  <c r="BE156" i="3"/>
  <c r="BE159" i="3"/>
  <c r="BE161" i="3"/>
  <c r="BE174" i="3"/>
  <c r="J602" i="2"/>
  <c r="J81" i="2" s="1"/>
  <c r="BE99" i="3"/>
  <c r="BE106" i="3"/>
  <c r="BE108" i="3"/>
  <c r="BE133" i="3"/>
  <c r="J396" i="2"/>
  <c r="J74" i="2"/>
  <c r="BE115" i="3"/>
  <c r="BE131" i="3"/>
  <c r="BE119" i="3"/>
  <c r="BE143" i="3"/>
  <c r="BE150" i="3"/>
  <c r="BE152" i="3"/>
  <c r="BE154" i="3"/>
  <c r="BE101" i="3"/>
  <c r="BE113" i="3"/>
  <c r="BE123" i="3"/>
  <c r="BE125" i="3"/>
  <c r="BE127" i="3"/>
  <c r="BE146" i="3"/>
  <c r="BE148" i="3"/>
  <c r="J60" i="3"/>
  <c r="BE137" i="3"/>
  <c r="BE170" i="3"/>
  <c r="BE172" i="3"/>
  <c r="BE104" i="3"/>
  <c r="BE110" i="3"/>
  <c r="BE117" i="3"/>
  <c r="BE121" i="3"/>
  <c r="BE129" i="3"/>
  <c r="BE135" i="3"/>
  <c r="BE139" i="3"/>
  <c r="BE141" i="3"/>
  <c r="BE163" i="3"/>
  <c r="BE165" i="3"/>
  <c r="BE167" i="3"/>
  <c r="BA56" i="1"/>
  <c r="AW56" i="1"/>
  <c r="E50" i="2"/>
  <c r="J56" i="2"/>
  <c r="F59" i="2"/>
  <c r="BE119" i="2"/>
  <c r="BE125" i="2"/>
  <c r="BE128" i="2"/>
  <c r="BE134" i="2"/>
  <c r="BE138" i="2"/>
  <c r="BE143" i="2"/>
  <c r="BE149" i="2"/>
  <c r="BE155" i="2"/>
  <c r="BE161" i="2"/>
  <c r="BE169" i="2"/>
  <c r="BE177" i="2"/>
  <c r="BE185" i="2"/>
  <c r="BE210" i="2"/>
  <c r="BE221" i="2"/>
  <c r="BE223" i="2"/>
  <c r="BE225" i="2"/>
  <c r="BE227" i="2"/>
  <c r="BE229" i="2"/>
  <c r="BE231" i="2"/>
  <c r="BE233" i="2"/>
  <c r="BE235" i="2"/>
  <c r="BE238" i="2"/>
  <c r="BE241" i="2"/>
  <c r="BE243" i="2"/>
  <c r="BE245" i="2"/>
  <c r="BE248" i="2"/>
  <c r="BE251" i="2"/>
  <c r="BE253" i="2"/>
  <c r="BE255" i="2"/>
  <c r="BE257" i="2"/>
  <c r="BE259" i="2"/>
  <c r="BE261" i="2"/>
  <c r="BE267" i="2"/>
  <c r="BE270" i="2"/>
  <c r="BE293" i="2"/>
  <c r="BE298" i="2"/>
  <c r="BE302" i="2"/>
  <c r="BE308" i="2"/>
  <c r="BE312" i="2"/>
  <c r="BE324" i="2"/>
  <c r="BE328" i="2"/>
  <c r="BE332" i="2"/>
  <c r="BE336" i="2"/>
  <c r="BE341" i="2"/>
  <c r="BE347" i="2"/>
  <c r="BE353" i="2"/>
  <c r="BE356" i="2"/>
  <c r="BE379" i="2"/>
  <c r="BE383" i="2"/>
  <c r="BE385" i="2"/>
  <c r="BE391" i="2"/>
  <c r="BE393" i="2"/>
  <c r="BE397" i="2"/>
  <c r="BE403" i="2"/>
  <c r="BE410" i="2"/>
  <c r="BE417" i="2"/>
  <c r="BE422" i="2"/>
  <c r="BE426" i="2"/>
  <c r="BE433" i="2"/>
  <c r="BE439" i="2"/>
  <c r="BE447" i="2"/>
  <c r="BE449" i="2"/>
  <c r="BE451" i="2"/>
  <c r="BE453" i="2"/>
  <c r="BE456" i="2"/>
  <c r="BE458" i="2"/>
  <c r="BE460" i="2"/>
  <c r="BE463" i="2"/>
  <c r="BE472" i="2"/>
  <c r="BE480" i="2"/>
  <c r="BE486" i="2"/>
  <c r="BE492" i="2"/>
  <c r="BE496" i="2"/>
  <c r="BE505" i="2"/>
  <c r="BE509" i="2"/>
  <c r="BE512" i="2"/>
  <c r="BE518" i="2"/>
  <c r="BE526" i="2"/>
  <c r="BE534" i="2"/>
  <c r="BE538" i="2"/>
  <c r="BE544" i="2"/>
  <c r="BE548" i="2"/>
  <c r="BE552" i="2"/>
  <c r="BE557" i="2"/>
  <c r="BE561" i="2"/>
  <c r="BE577" i="2"/>
  <c r="BE597" i="2"/>
  <c r="BE603" i="2"/>
  <c r="BE606" i="2"/>
  <c r="BE609" i="2"/>
  <c r="BE613" i="2"/>
  <c r="BE617" i="2"/>
  <c r="BE622" i="2"/>
  <c r="BE628" i="2"/>
  <c r="BE631" i="2"/>
  <c r="BE634" i="2"/>
  <c r="BE636" i="2"/>
  <c r="BE638" i="2"/>
  <c r="BE641" i="2"/>
  <c r="BE644" i="2"/>
  <c r="BE648" i="2"/>
  <c r="BE656" i="2"/>
  <c r="BE662" i="2"/>
  <c r="BE666" i="2"/>
  <c r="BE669" i="2"/>
  <c r="BE671" i="2"/>
  <c r="BE673" i="2"/>
  <c r="BE675" i="2"/>
  <c r="BE677" i="2"/>
  <c r="BE679" i="2"/>
  <c r="BE681" i="2"/>
  <c r="BE684" i="2"/>
  <c r="BE690" i="2"/>
  <c r="BE696" i="2"/>
  <c r="BE699" i="2"/>
  <c r="BE701" i="2"/>
  <c r="BE704" i="2"/>
  <c r="BE706" i="2"/>
  <c r="BE708" i="2"/>
  <c r="BE711" i="2"/>
  <c r="BE714" i="2"/>
  <c r="BE718" i="2"/>
  <c r="BE722" i="2"/>
  <c r="BE726" i="2"/>
  <c r="BE730" i="2"/>
  <c r="BE736" i="2"/>
  <c r="BE741" i="2"/>
  <c r="BE745" i="2"/>
  <c r="BE748" i="2"/>
  <c r="BE752" i="2"/>
  <c r="BE756" i="2"/>
  <c r="BE760" i="2"/>
  <c r="BE764" i="2"/>
  <c r="BE770" i="2"/>
  <c r="BE774" i="2"/>
  <c r="BE797" i="2"/>
  <c r="BE801" i="2"/>
  <c r="BE804" i="2"/>
  <c r="BE812" i="2"/>
  <c r="BE818" i="2"/>
  <c r="BE821" i="2"/>
  <c r="BE831" i="2"/>
  <c r="BE835" i="2"/>
  <c r="BE839" i="2"/>
  <c r="BE841" i="2"/>
  <c r="BE849" i="2"/>
  <c r="BE855" i="2"/>
  <c r="BE857" i="2"/>
  <c r="BE865" i="2"/>
  <c r="BE887" i="2"/>
  <c r="BE893" i="2"/>
  <c r="BE901" i="2"/>
  <c r="BE905" i="2"/>
  <c r="BE909" i="2"/>
  <c r="BE917" i="2"/>
  <c r="BE921" i="2"/>
  <c r="BE925" i="2"/>
  <c r="BE929" i="2"/>
  <c r="BE935" i="2"/>
  <c r="BE939" i="2"/>
  <c r="BE943" i="2"/>
  <c r="BE947" i="2"/>
  <c r="BE952" i="2"/>
  <c r="BE956" i="2"/>
  <c r="BE960" i="2"/>
  <c r="BE966" i="2"/>
  <c r="BE973" i="2"/>
  <c r="BE977" i="2"/>
  <c r="BE981" i="2"/>
  <c r="BE986" i="2"/>
  <c r="BE991" i="2"/>
  <c r="BE995" i="2"/>
  <c r="BE999" i="2"/>
  <c r="BE1014" i="2"/>
  <c r="BE1020" i="2"/>
  <c r="BE1028" i="2"/>
  <c r="BE1034" i="2"/>
  <c r="BC56" i="1"/>
  <c r="BD56" i="1"/>
  <c r="BB56" i="1"/>
  <c r="F38" i="14"/>
  <c r="BA70" i="1"/>
  <c r="F39" i="4"/>
  <c r="BB59" i="1" s="1"/>
  <c r="F40" i="14"/>
  <c r="BC70" i="1"/>
  <c r="J34" i="14"/>
  <c r="J38" i="4"/>
  <c r="AW59" i="1" s="1"/>
  <c r="F38" i="10"/>
  <c r="BA66" i="1"/>
  <c r="F40" i="13"/>
  <c r="BC69" i="1"/>
  <c r="F41" i="10"/>
  <c r="BD66" i="1" s="1"/>
  <c r="F41" i="6"/>
  <c r="BD61" i="1"/>
  <c r="J38" i="11"/>
  <c r="AW67" i="1" s="1"/>
  <c r="F38" i="8"/>
  <c r="BA64" i="1" s="1"/>
  <c r="F40" i="10"/>
  <c r="BC66" i="1"/>
  <c r="F40" i="3"/>
  <c r="BC58" i="1"/>
  <c r="F39" i="6"/>
  <c r="BB61" i="1" s="1"/>
  <c r="F40" i="8"/>
  <c r="BC64" i="1"/>
  <c r="F36" i="15"/>
  <c r="BA71" i="1" s="1"/>
  <c r="F40" i="9"/>
  <c r="BC65" i="1" s="1"/>
  <c r="AS57" i="1"/>
  <c r="AS55" i="1"/>
  <c r="AS54" i="1"/>
  <c r="F37" i="15"/>
  <c r="BB71" i="1"/>
  <c r="F38" i="12"/>
  <c r="BA68" i="1" s="1"/>
  <c r="F38" i="6"/>
  <c r="BA61" i="1"/>
  <c r="J38" i="7"/>
  <c r="AW62" i="1"/>
  <c r="F40" i="4"/>
  <c r="BC59" i="1" s="1"/>
  <c r="F38" i="15"/>
  <c r="BC71" i="1"/>
  <c r="F39" i="8"/>
  <c r="BB64" i="1"/>
  <c r="F41" i="14"/>
  <c r="BD70" i="1" s="1"/>
  <c r="J38" i="8"/>
  <c r="AW64" i="1"/>
  <c r="F39" i="5"/>
  <c r="BB60" i="1"/>
  <c r="J38" i="10"/>
  <c r="AW66" i="1" s="1"/>
  <c r="F39" i="15"/>
  <c r="BD71" i="1"/>
  <c r="F41" i="11"/>
  <c r="BD67" i="1"/>
  <c r="F38" i="5"/>
  <c r="BA60" i="1" s="1"/>
  <c r="F41" i="13"/>
  <c r="BD69" i="1"/>
  <c r="F38" i="11"/>
  <c r="BA67" i="1"/>
  <c r="J38" i="13"/>
  <c r="AW69" i="1" s="1"/>
  <c r="F40" i="12"/>
  <c r="BC68" i="1"/>
  <c r="F41" i="8"/>
  <c r="BD64" i="1"/>
  <c r="F39" i="13"/>
  <c r="BB69" i="1" s="1"/>
  <c r="F38" i="3"/>
  <c r="BA58" i="1"/>
  <c r="F40" i="6"/>
  <c r="BC61" i="1"/>
  <c r="F39" i="11"/>
  <c r="BB67" i="1" s="1"/>
  <c r="F39" i="3"/>
  <c r="BB58" i="1"/>
  <c r="J38" i="14"/>
  <c r="AW70" i="1"/>
  <c r="F39" i="10"/>
  <c r="BB66" i="1" s="1"/>
  <c r="F38" i="4"/>
  <c r="BA59" i="1"/>
  <c r="J38" i="5"/>
  <c r="AW60" i="1"/>
  <c r="F39" i="9"/>
  <c r="BB65" i="1" s="1"/>
  <c r="F38" i="13"/>
  <c r="BA69" i="1"/>
  <c r="F38" i="7"/>
  <c r="BA62" i="1"/>
  <c r="F40" i="11"/>
  <c r="BC67" i="1" s="1"/>
  <c r="F39" i="12"/>
  <c r="BB68" i="1"/>
  <c r="J38" i="9"/>
  <c r="AW65" i="1"/>
  <c r="J36" i="15"/>
  <c r="AW71" i="1" s="1"/>
  <c r="F41" i="9"/>
  <c r="BD65" i="1"/>
  <c r="F41" i="7"/>
  <c r="BD62" i="1"/>
  <c r="F40" i="7"/>
  <c r="BC62" i="1" s="1"/>
  <c r="J38" i="3"/>
  <c r="AW58" i="1"/>
  <c r="J38" i="12"/>
  <c r="AW68" i="1"/>
  <c r="F41" i="3"/>
  <c r="BD58" i="1" s="1"/>
  <c r="F41" i="5"/>
  <c r="BD60" i="1"/>
  <c r="F39" i="7"/>
  <c r="BB62" i="1"/>
  <c r="F38" i="9"/>
  <c r="BA65" i="1" s="1"/>
  <c r="F39" i="14"/>
  <c r="BB70" i="1"/>
  <c r="J38" i="6"/>
  <c r="AW61" i="1"/>
  <c r="F41" i="12"/>
  <c r="BD68" i="1" s="1"/>
  <c r="F41" i="4"/>
  <c r="BD59" i="1"/>
  <c r="F40" i="5"/>
  <c r="BC60" i="1"/>
  <c r="BK395" i="2" l="1"/>
  <c r="J395" i="2" s="1"/>
  <c r="J73" i="2" s="1"/>
  <c r="J94" i="12"/>
  <c r="J68" i="12" s="1"/>
  <c r="R95" i="13"/>
  <c r="R94" i="13"/>
  <c r="R96" i="5"/>
  <c r="T95" i="13"/>
  <c r="T94" i="13"/>
  <c r="P395" i="2"/>
  <c r="BK99" i="10"/>
  <c r="BK98" i="10"/>
  <c r="J98" i="10"/>
  <c r="J67" i="10"/>
  <c r="R620" i="2"/>
  <c r="R91" i="15"/>
  <c r="R90" i="15"/>
  <c r="T620" i="2"/>
  <c r="T94" i="4"/>
  <c r="P97" i="3"/>
  <c r="AU58" i="1"/>
  <c r="BK117" i="2"/>
  <c r="J117" i="2"/>
  <c r="J64" i="2"/>
  <c r="R94" i="4"/>
  <c r="R395" i="2"/>
  <c r="R93" i="9"/>
  <c r="T97" i="3"/>
  <c r="P620" i="2"/>
  <c r="T93" i="8"/>
  <c r="R97" i="7"/>
  <c r="R96" i="7" s="1"/>
  <c r="R99" i="10"/>
  <c r="R98" i="10" s="1"/>
  <c r="P296" i="2"/>
  <c r="BK97" i="7"/>
  <c r="J97" i="7"/>
  <c r="J68" i="7"/>
  <c r="R296" i="2"/>
  <c r="R117" i="2" s="1"/>
  <c r="R116" i="2" s="1"/>
  <c r="P97" i="11"/>
  <c r="P96" i="11"/>
  <c r="AU67" i="1" s="1"/>
  <c r="T98" i="6"/>
  <c r="T97" i="6" s="1"/>
  <c r="T395" i="2"/>
  <c r="T117" i="2"/>
  <c r="T116" i="2"/>
  <c r="P98" i="6"/>
  <c r="P97" i="6" s="1"/>
  <c r="AU61" i="1" s="1"/>
  <c r="P99" i="10"/>
  <c r="P98" i="10"/>
  <c r="AU66" i="1"/>
  <c r="P91" i="15"/>
  <c r="P90" i="15"/>
  <c r="AU71" i="1" s="1"/>
  <c r="T97" i="11"/>
  <c r="T96" i="11"/>
  <c r="P117" i="2"/>
  <c r="P116" i="2"/>
  <c r="AU56" i="1" s="1"/>
  <c r="T96" i="5"/>
  <c r="T91" i="15"/>
  <c r="T90" i="15"/>
  <c r="P96" i="5"/>
  <c r="AU60" i="1" s="1"/>
  <c r="BK96" i="5"/>
  <c r="J96" i="5" s="1"/>
  <c r="J67" i="5" s="1"/>
  <c r="BK93" i="9"/>
  <c r="J93" i="9"/>
  <c r="AG70" i="1"/>
  <c r="BK91" i="15"/>
  <c r="J91" i="15" s="1"/>
  <c r="J64" i="15" s="1"/>
  <c r="BK620" i="2"/>
  <c r="J620" i="2" s="1"/>
  <c r="J83" i="2" s="1"/>
  <c r="AG68" i="1"/>
  <c r="J67" i="12"/>
  <c r="BK96" i="11"/>
  <c r="J96" i="11"/>
  <c r="J67" i="11" s="1"/>
  <c r="BK97" i="6"/>
  <c r="J97" i="6" s="1"/>
  <c r="J67" i="6" s="1"/>
  <c r="J37" i="4"/>
  <c r="AV59" i="1"/>
  <c r="AT59" i="1"/>
  <c r="BB63" i="1"/>
  <c r="AX63" i="1"/>
  <c r="J34" i="13"/>
  <c r="AG69" i="1"/>
  <c r="J37" i="6"/>
  <c r="AV61" i="1" s="1"/>
  <c r="AT61" i="1" s="1"/>
  <c r="J35" i="2"/>
  <c r="AV56" i="1" s="1"/>
  <c r="AT56" i="1" s="1"/>
  <c r="F35" i="2"/>
  <c r="AZ56" i="1"/>
  <c r="F37" i="10"/>
  <c r="AZ66" i="1"/>
  <c r="J37" i="3"/>
  <c r="AV58" i="1"/>
  <c r="AT58" i="1"/>
  <c r="J34" i="8"/>
  <c r="AG64" i="1"/>
  <c r="F37" i="13"/>
  <c r="AZ69" i="1" s="1"/>
  <c r="J37" i="5"/>
  <c r="AV60" i="1"/>
  <c r="AT60" i="1"/>
  <c r="F37" i="14"/>
  <c r="AZ70" i="1"/>
  <c r="J37" i="13"/>
  <c r="AV69" i="1"/>
  <c r="AT69" i="1"/>
  <c r="F37" i="8"/>
  <c r="AZ64" i="1"/>
  <c r="F35" i="15"/>
  <c r="AZ71" i="1" s="1"/>
  <c r="F37" i="5"/>
  <c r="AZ60" i="1"/>
  <c r="F37" i="7"/>
  <c r="AZ62" i="1" s="1"/>
  <c r="J34" i="9"/>
  <c r="AG65" i="1" s="1"/>
  <c r="AN65" i="1" s="1"/>
  <c r="F37" i="3"/>
  <c r="AZ58" i="1"/>
  <c r="J37" i="8"/>
  <c r="AV64" i="1"/>
  <c r="AT64" i="1" s="1"/>
  <c r="AU63" i="1"/>
  <c r="J37" i="14"/>
  <c r="AV70" i="1"/>
  <c r="AT70" i="1"/>
  <c r="AN70" i="1" s="1"/>
  <c r="J35" i="15"/>
  <c r="AV71" i="1" s="1"/>
  <c r="AT71" i="1" s="1"/>
  <c r="J34" i="3"/>
  <c r="AG58" i="1" s="1"/>
  <c r="F37" i="9"/>
  <c r="AZ65" i="1" s="1"/>
  <c r="BD63" i="1"/>
  <c r="F37" i="12"/>
  <c r="AZ68" i="1"/>
  <c r="J37" i="11"/>
  <c r="AV67" i="1" s="1"/>
  <c r="AT67" i="1" s="1"/>
  <c r="J37" i="10"/>
  <c r="AV66" i="1"/>
  <c r="AT66" i="1"/>
  <c r="F37" i="4"/>
  <c r="AZ59" i="1"/>
  <c r="F37" i="11"/>
  <c r="AZ67" i="1" s="1"/>
  <c r="J34" i="4"/>
  <c r="AG59" i="1"/>
  <c r="J37" i="12"/>
  <c r="AV68" i="1" s="1"/>
  <c r="AT68" i="1" s="1"/>
  <c r="AN68" i="1" s="1"/>
  <c r="J37" i="7"/>
  <c r="AV62" i="1"/>
  <c r="AT62" i="1"/>
  <c r="F37" i="6"/>
  <c r="AZ61" i="1" s="1"/>
  <c r="J37" i="9"/>
  <c r="AV65" i="1"/>
  <c r="AT65" i="1"/>
  <c r="BA63" i="1"/>
  <c r="AW63" i="1"/>
  <c r="BC63" i="1"/>
  <c r="AY63" i="1"/>
  <c r="BK116" i="2" l="1"/>
  <c r="J116" i="2"/>
  <c r="BK96" i="7"/>
  <c r="J96" i="7"/>
  <c r="J67" i="7"/>
  <c r="BK90" i="15"/>
  <c r="J90" i="15"/>
  <c r="J63" i="15"/>
  <c r="J99" i="10"/>
  <c r="J68" i="10" s="1"/>
  <c r="J67" i="9"/>
  <c r="AN69" i="1"/>
  <c r="J43" i="14"/>
  <c r="J43" i="13"/>
  <c r="J43" i="12"/>
  <c r="AN64" i="1"/>
  <c r="J43" i="9"/>
  <c r="J43" i="8"/>
  <c r="AN59" i="1"/>
  <c r="AN58" i="1"/>
  <c r="J43" i="4"/>
  <c r="J43" i="3"/>
  <c r="J32" i="2"/>
  <c r="AG56" i="1" s="1"/>
  <c r="BB57" i="1"/>
  <c r="AX57" i="1"/>
  <c r="AG63" i="1"/>
  <c r="BD57" i="1"/>
  <c r="AU57" i="1"/>
  <c r="AU55" i="1"/>
  <c r="AU54" i="1"/>
  <c r="J34" i="6"/>
  <c r="AG61" i="1"/>
  <c r="AN61" i="1" s="1"/>
  <c r="BA57" i="1"/>
  <c r="AW57" i="1" s="1"/>
  <c r="J34" i="5"/>
  <c r="AG60" i="1"/>
  <c r="J34" i="11"/>
  <c r="AG67" i="1" s="1"/>
  <c r="AN67" i="1" s="1"/>
  <c r="BC57" i="1"/>
  <c r="AY57" i="1" s="1"/>
  <c r="J34" i="10"/>
  <c r="AG66" i="1"/>
  <c r="AZ63" i="1"/>
  <c r="AV63" i="1"/>
  <c r="AT63" i="1" s="1"/>
  <c r="AN63" i="1" s="1"/>
  <c r="J41" i="2" l="1"/>
  <c r="J43" i="10"/>
  <c r="J43" i="5"/>
  <c r="J63" i="2"/>
  <c r="J43" i="11"/>
  <c r="J43" i="6"/>
  <c r="AN56" i="1"/>
  <c r="AN60" i="1"/>
  <c r="AN66" i="1"/>
  <c r="J34" i="7"/>
  <c r="AG62" i="1" s="1"/>
  <c r="AN62" i="1" s="1"/>
  <c r="J32" i="15"/>
  <c r="AG71" i="1"/>
  <c r="BD55" i="1"/>
  <c r="BD54" i="1"/>
  <c r="W33" i="1"/>
  <c r="BA55" i="1"/>
  <c r="AW55" i="1"/>
  <c r="AZ57" i="1"/>
  <c r="AV57" i="1"/>
  <c r="AT57" i="1"/>
  <c r="BC55" i="1"/>
  <c r="AY55" i="1"/>
  <c r="BB55" i="1"/>
  <c r="BB54" i="1"/>
  <c r="AX54" i="1"/>
  <c r="J43" i="7" l="1"/>
  <c r="J41" i="15"/>
  <c r="AN71" i="1"/>
  <c r="AX55" i="1"/>
  <c r="BC54" i="1"/>
  <c r="W32" i="1" s="1"/>
  <c r="W31" i="1"/>
  <c r="AZ55" i="1"/>
  <c r="AV55" i="1" s="1"/>
  <c r="AT55" i="1" s="1"/>
  <c r="BA54" i="1"/>
  <c r="W30" i="1" s="1"/>
  <c r="AG57" i="1"/>
  <c r="AG55" i="1"/>
  <c r="AG54" i="1"/>
  <c r="AK26" i="1"/>
  <c r="AN57" i="1" l="1"/>
  <c r="AN55" i="1"/>
  <c r="AW54" i="1"/>
  <c r="AK30" i="1" s="1"/>
  <c r="AZ54" i="1"/>
  <c r="W29" i="1" s="1"/>
  <c r="AY54" i="1"/>
  <c r="AV54" i="1" l="1"/>
  <c r="AK29" i="1"/>
  <c r="AK35" i="1"/>
  <c r="AT54" i="1" l="1"/>
  <c r="AN54" i="1" l="1"/>
</calcChain>
</file>

<file path=xl/sharedStrings.xml><?xml version="1.0" encoding="utf-8"?>
<sst xmlns="http://schemas.openxmlformats.org/spreadsheetml/2006/main" count="20180" uniqueCount="2961">
  <si>
    <t>Export Komplet</t>
  </si>
  <si>
    <t>VZ</t>
  </si>
  <si>
    <t>2.0</t>
  </si>
  <si>
    <t>ZAMOK</t>
  </si>
  <si>
    <t>False</t>
  </si>
  <si>
    <t>{117454c4-aeb4-4c50-a23f-827ff1c39549}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</si>
  <si>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</si>
  <si>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</si>
  <si>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</si>
  <si>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</si>
  <si>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</si>
  <si>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</si>
  <si>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</si>
  <si>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</si>
  <si>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2021-35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</si>
  <si>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</si>
  <si>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</si>
  <si>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ZČU - REKONSTRUKCE POSLUCHÁREN UP 101,104,108,112 a 115</t>
  </si>
  <si>
    <t>KSO:</t>
  </si>
  <si>
    <t/>
  </si>
  <si>
    <t>CC-CZ:</t>
  </si>
  <si>
    <t>Místo:</t>
  </si>
  <si>
    <t>Areál ZČU, Univerzitní 22, 306 14 Plzeň</t>
  </si>
  <si>
    <t>Datum:</t>
  </si>
  <si>
    <t>15. 1. 2024</t>
  </si>
  <si>
    <t>Zadavatel:</t>
  </si>
  <si>
    <t>IČ:</t>
  </si>
  <si>
    <t>Západočeská univerzita v Plzni, Univerzitní 8, 306</t>
  </si>
  <si>
    <t>DIČ:</t>
  </si>
  <si>
    <t>Účastník:</t>
  </si>
  <si>
    <t>Vyplň údaj</t>
  </si>
  <si>
    <t>Projektant:</t>
  </si>
  <si>
    <t>ATELIER SOUKUP OPL ŠVEHLA S.R.O.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</si>
  <si>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</si>
  <si>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</si>
  <si>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</si>
  <si>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</si>
  <si>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</si>
  <si>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</si>
  <si>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</si>
  <si>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</si>
  <si>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</si>
  <si>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</si>
  <si>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</si>
  <si>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</si>
  <si>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</si>
  <si>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</si>
  <si>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</si>
  <si>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</si>
  <si>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</si>
  <si>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</si>
  <si>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</si>
  <si>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</si>
  <si>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</si>
  <si>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</si>
  <si>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</si>
  <si>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</si>
  <si>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</si>
  <si>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</si>
  <si>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</si>
  <si>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</si>
  <si>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</si>
  <si>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</si>
  <si>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</si>
  <si>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</si>
  <si>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</si>
  <si>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</si>
  <si>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</si>
  <si>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</si>
  <si>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</si>
  <si>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</si>
  <si>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</si>
  <si>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</si>
  <si>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</si>
  <si>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</si>
  <si>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</si>
  <si>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3.</t>
  </si>
  <si>
    <t>Etapa 2 - Posluchárna 104</t>
  </si>
  <si>
    <t>STA</t>
  </si>
  <si>
    <t>1</t>
  </si>
  <si>
    <t>{313705fd-0652-46ff-8c36-6347df8234bf}</t>
  </si>
  <si>
    <t>2</t>
  </si>
  <si>
    <t>/</t>
  </si>
  <si>
    <t>D.1.1</t>
  </si>
  <si>
    <t xml:space="preserve">Architektonicko-stavební a konstrukční řešení </t>
  </si>
  <si>
    <t>Soupis</t>
  </si>
  <si>
    <t>{542a6e62-c7ae-4085-9e0f-77d9f59f7da3}</t>
  </si>
  <si>
    <t>D.1.4</t>
  </si>
  <si>
    <t xml:space="preserve">Technika prostředí staveb </t>
  </si>
  <si>
    <t>{93221864-8b57-4fbb-83a8-cfecabe84bcd}</t>
  </si>
  <si>
    <t>D.1.4.a</t>
  </si>
  <si>
    <t xml:space="preserve">Zařízení pro vytápění </t>
  </si>
  <si>
    <t>3</t>
  </si>
  <si>
    <t>{1b03925b-a8ac-494b-b9cb-7ac7eb5fd939}</t>
  </si>
  <si>
    <t>D.1.4.b</t>
  </si>
  <si>
    <t>Zařízení pro ochlazování staveb, zařízení vzduchotechniky</t>
  </si>
  <si>
    <t>{5a06b174-2134-4155-bc1f-7d3aae74e9f0}</t>
  </si>
  <si>
    <t>D.1.4.d</t>
  </si>
  <si>
    <t xml:space="preserve">Zařízení pro měření a regulaci </t>
  </si>
  <si>
    <t>{3de9ed2d-68bf-43d1-982a-c1325c3a9213}</t>
  </si>
  <si>
    <t>D.1.4.e</t>
  </si>
  <si>
    <t>Zařízení zdravotně-technických instalací</t>
  </si>
  <si>
    <t>{aa5e4d97-1ab6-4e8e-ad78-aa49fefec225}</t>
  </si>
  <si>
    <t>D.1.4.l</t>
  </si>
  <si>
    <t>Zařízení slaboproudé elektrotechniky - Strukturovaná kabeláž</t>
  </si>
  <si>
    <t>{f118fa39-5c6a-43e3-9fdd-917ae05c9ab5}</t>
  </si>
  <si>
    <t>D.1.4.m</t>
  </si>
  <si>
    <t>Zařízení AV techniky</t>
  </si>
  <si>
    <t>{2b6b6a44-d36a-4651-b9e3-e662d5770fdb}</t>
  </si>
  <si>
    <t>D.1.4.m.1</t>
  </si>
  <si>
    <t>Zařízení AV techniky - stavba</t>
  </si>
  <si>
    <t>4</t>
  </si>
  <si>
    <t>{a22c7bf5-819d-4e4f-9df9-aca459a2cdbd}</t>
  </si>
  <si>
    <t>D.1.4.m.2</t>
  </si>
  <si>
    <t>Zařízení AV techniky - technika</t>
  </si>
  <si>
    <t>{aadbb9f4-5d8d-46e3-a04f-30dd7732ec4c}</t>
  </si>
  <si>
    <t>D.1.4.g</t>
  </si>
  <si>
    <t xml:space="preserve">Zařízení silnoproudé elektrotechniky, včetně bleskosvodů a uzemnění, osvělení </t>
  </si>
  <si>
    <t>{7893175e-bda8-42f0-930f-52bc6502a2ee}</t>
  </si>
  <si>
    <t>D.1.4.h</t>
  </si>
  <si>
    <t>Zařízení EPS</t>
  </si>
  <si>
    <t>{090a4ce7-3c22-49c1-a622-fda86ee80cd1}</t>
  </si>
  <si>
    <t>D.1.4.j</t>
  </si>
  <si>
    <t>Zařízení JIS</t>
  </si>
  <si>
    <t>{a2531973-4021-424c-b9a4-862026342c27}</t>
  </si>
  <si>
    <t>D.1.4.k</t>
  </si>
  <si>
    <t>Kamerový systém CCTV</t>
  </si>
  <si>
    <t>{efe0dd32-30a0-4b15-89f3-c73a36861770}</t>
  </si>
  <si>
    <t>D.1.4.n</t>
  </si>
  <si>
    <t>Stavební a prostorová akustika</t>
  </si>
  <si>
    <t>{304a9b44-b07b-4c17-89a5-1d18c1f796ea}</t>
  </si>
  <si>
    <t>VON</t>
  </si>
  <si>
    <t xml:space="preserve">Vedlejší a ostatní rozpočtové náklady </t>
  </si>
  <si>
    <t>{6fc351da-212b-44b0-8da5-60a52afcabf7}</t>
  </si>
  <si>
    <t>ko</t>
  </si>
  <si>
    <t>13,384</t>
  </si>
  <si>
    <t>lešení</t>
  </si>
  <si>
    <t>641,556</t>
  </si>
  <si>
    <t>KRYCÍ LIST SOUPISU PRACÍ</t>
  </si>
  <si>
    <t>malby</t>
  </si>
  <si>
    <t>437,87</t>
  </si>
  <si>
    <t>nátěr_podhled</t>
  </si>
  <si>
    <t>446,032</t>
  </si>
  <si>
    <t>omítka_stěny</t>
  </si>
  <si>
    <t>311,71</t>
  </si>
  <si>
    <t>omítka_stropy</t>
  </si>
  <si>
    <t>126,16</t>
  </si>
  <si>
    <t>Objekt:</t>
  </si>
  <si>
    <t>SKN01</t>
  </si>
  <si>
    <t>94,648</t>
  </si>
  <si>
    <t>3. - Etapa 2 - Posluchárna 104</t>
  </si>
  <si>
    <t>SKN02</t>
  </si>
  <si>
    <t>8,73</t>
  </si>
  <si>
    <t>Soupis:</t>
  </si>
  <si>
    <t>skn03</t>
  </si>
  <si>
    <t>6,47</t>
  </si>
  <si>
    <t xml:space="preserve">D.1.1 - Architektonicko-stavební a konstrukční řešení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</si>
  <si>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</si>
  <si>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</si>
  <si>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</si>
  <si>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</si>
  <si>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</si>
  <si>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</si>
  <si>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</si>
  <si>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</si>
  <si>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</si>
  <si>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</si>
  <si>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</si>
  <si>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</si>
  <si>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</si>
  <si>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</si>
  <si>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93 - Různé dokončovací konstrukce a práce inženýrských staveb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</si>
  <si>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</si>
  <si>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</si>
  <si>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</si>
  <si>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</si>
  <si>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  98 - Demolice a sanace</t>
  </si>
  <si>
    <t xml:space="preserve">      99 - Přesun hmot a manipulace se sutí</t>
  </si>
  <si>
    <t xml:space="preserve">    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</si>
  <si>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</si>
  <si>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</si>
  <si>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</si>
  <si>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725 - Zdravotechnika - zařizovací předměty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</si>
  <si>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</si>
  <si>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</si>
  <si>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</si>
  <si>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</si>
  <si>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</si>
  <si>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</si>
  <si>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</si>
  <si>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</si>
  <si>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</si>
  <si>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</si>
  <si>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</si>
  <si>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</si>
  <si>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</si>
  <si>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</si>
  <si>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</si>
  <si>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</si>
  <si>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</si>
  <si>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</si>
  <si>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</si>
  <si>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</si>
  <si>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</si>
  <si>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</si>
  <si>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</si>
  <si>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</si>
  <si>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</si>
  <si>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</si>
  <si>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</si>
  <si>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181411131</t>
  </si>
  <si>
    <t>Založení parkového trávníku výsevem pl do 1000 m2 v rovině a ve svahu do 1:5</t>
  </si>
  <si>
    <t>m2</t>
  </si>
  <si>
    <t>CS ÚRS 2023 02</t>
  </si>
  <si>
    <t>1474210983</t>
  </si>
  <si>
    <t>PP</t>
  </si>
  <si>
    <t>Založení trávníku na půdě předem připravené plochy do 1000 m2 výsevem včetně utažení parkového v rovině nebo na svahu do 1:5</t>
  </si>
  <si>
    <t>Online PSC</t>
  </si>
  <si>
    <t>https://podminky.urs.cz/item/CS_URS_2023_02/181411131</t>
  </si>
  <si>
    <t>VV</t>
  </si>
  <si>
    <t>v místě pod zařízením staveniště</t>
  </si>
  <si>
    <t>750</t>
  </si>
  <si>
    <t>Součet</t>
  </si>
  <si>
    <t>M</t>
  </si>
  <si>
    <t>00572410</t>
  </si>
  <si>
    <t>osivo směs travní parková</t>
  </si>
  <si>
    <t>kg</t>
  </si>
  <si>
    <t>8</t>
  </si>
  <si>
    <t>-2120675957</t>
  </si>
  <si>
    <t>750*0,02 'Přepočtené koeficientem množství</t>
  </si>
  <si>
    <t>182303111</t>
  </si>
  <si>
    <t>Doplnění zeminy nebo substrátu na travnatých plochách tl do 50 mm rovina v rovinně a svahu do 1:5</t>
  </si>
  <si>
    <t>-537981763</t>
  </si>
  <si>
    <t>Doplnění zeminy nebo substrátu na travnatých plochách tloušťky do 50 mm v rovině nebo na svahu do 1:5</t>
  </si>
  <si>
    <t>https://podminky.urs.cz/item/CS_URS_2023_02/182303111</t>
  </si>
  <si>
    <t>10364101</t>
  </si>
  <si>
    <t>zemina pro terénní úpravy - ornice</t>
  </si>
  <si>
    <t>t</t>
  </si>
  <si>
    <t>-1857830162</t>
  </si>
  <si>
    <t>0,05*750*1,5</t>
  </si>
  <si>
    <t>Zakládání</t>
  </si>
  <si>
    <t>5</t>
  </si>
  <si>
    <t>273353111</t>
  </si>
  <si>
    <t>Bednění kotevních otvorů v základových deskách průřezu přes 0,01 do 0,02 m2 hl do 0,5 m</t>
  </si>
  <si>
    <t>kus</t>
  </si>
  <si>
    <t>1569588882</t>
  </si>
  <si>
    <t>Bednění kotevních otvorů a prostupů v základových konstrukcích v deskách včetně polohového zajištění a odbednění, popř. ztraceného bednění z pletiva apod. průřezu přes 0,01 do 0,02 m2, hl. do 0,50 m</t>
  </si>
  <si>
    <t>https://podminky.urs.cz/item/CS_URS_2023_02/273353111</t>
  </si>
  <si>
    <t>60"otvor pro prvek OS_104_10 dodávka viz. část elektro</t>
  </si>
  <si>
    <t>Svislé a kompletní konstrukce</t>
  </si>
  <si>
    <t>6</t>
  </si>
  <si>
    <t>310237241</t>
  </si>
  <si>
    <t>Zazdívka otvorů pl přes 0,09 do 0,25 m2 ve zdivu nadzákladovém cihlami pálenými tl do 300 mm</t>
  </si>
  <si>
    <t>-417817222</t>
  </si>
  <si>
    <t>Zazdívka otvorů ve zdivu nadzákladovém cihlami pálenými plochy přes 0,09 m2 do 0,25 m2, ve zdi tl. do 300 mm</t>
  </si>
  <si>
    <t>https://podminky.urs.cz/item/CS_URS_2023_02/310237241</t>
  </si>
  <si>
    <t>původní ovládací skřníň elektro demont, nika zazděna  0,5*0,5*0,15</t>
  </si>
  <si>
    <t>7</t>
  </si>
  <si>
    <t>310237251</t>
  </si>
  <si>
    <t>Zazdívka otvorů pl přes 0,09 do 0,25 m2 ve zdivu nadzákladovém cihlami pálenými tl přes 300 do 450 mm</t>
  </si>
  <si>
    <t>-1475834702</t>
  </si>
  <si>
    <t>Zazdívka otvorů ve zdivu nadzákladovém cihlami pálenými plochy přes 0,09 m2 do 0,25 m2, ve zdi tl. přes 300 do 450 mm</t>
  </si>
  <si>
    <t>https://podminky.urs.cz/item/CS_URS_2023_02/310237251</t>
  </si>
  <si>
    <t>zazdívka části promítacího okna</t>
  </si>
  <si>
    <t>310238211</t>
  </si>
  <si>
    <t>Zazdívka otvorů pl přes 0,25 do 1 m2 ve zdivu nadzákladovém cihlami pálenými na MVC</t>
  </si>
  <si>
    <t>m3</t>
  </si>
  <si>
    <t>-81989392</t>
  </si>
  <si>
    <t>Zazdívka otvorů ve zdivu nadzákladovém cihlami pálenými plochy přes 0,25 m2 do 1 m2 na maltu vápenocementovou</t>
  </si>
  <si>
    <t>https://podminky.urs.cz/item/CS_URS_2023_02/310238211</t>
  </si>
  <si>
    <t xml:space="preserve">zúžení otvoru pro vstupní 2kř dveře </t>
  </si>
  <si>
    <t>0,4*0,42*2,17</t>
  </si>
  <si>
    <t>9</t>
  </si>
  <si>
    <t>317944321</t>
  </si>
  <si>
    <t>Válcované nosníky do č.12 dodatečně osazované do připravených otvorů</t>
  </si>
  <si>
    <t>1039784325</t>
  </si>
  <si>
    <t>Válcované nosníky dodatečně osazované do připravených otvorů bez zazdění hlav do č. 12</t>
  </si>
  <si>
    <t>https://podminky.urs.cz/item/CS_URS_2023_02/317944321</t>
  </si>
  <si>
    <t>OP_101/01</t>
  </si>
  <si>
    <t>0,008</t>
  </si>
  <si>
    <t>OP_104/04</t>
  </si>
  <si>
    <t>0,023</t>
  </si>
  <si>
    <t>10</t>
  </si>
  <si>
    <t>317944323</t>
  </si>
  <si>
    <t>Válcované nosníky č.14 až 22 dodatečně osazované do připravených otvorů</t>
  </si>
  <si>
    <t>565686622</t>
  </si>
  <si>
    <t>Válcované nosníky dodatečně osazované do připravených otvorů bez zazdění hlav č. 14 až 22</t>
  </si>
  <si>
    <t>https://podminky.urs.cz/item/CS_URS_2023_02/317944323</t>
  </si>
  <si>
    <t>OP_101/02</t>
  </si>
  <si>
    <t>0,057</t>
  </si>
  <si>
    <t>OP_101/03</t>
  </si>
  <si>
    <t>0,069</t>
  </si>
  <si>
    <t>11</t>
  </si>
  <si>
    <t>340239212</t>
  </si>
  <si>
    <t>Zazdívka otvorů v příčkách nebo stěnách pl přes 1 do 4 m2 cihlami plnými tl přes 100 mm</t>
  </si>
  <si>
    <t>-426703825</t>
  </si>
  <si>
    <t>Zazdívka otvorů v příčkách nebo stěnách cihlami plnými pálenými plochy přes 1 m2 do 4 m2, tloušťky přes 100 mm</t>
  </si>
  <si>
    <t>https://podminky.urs.cz/item/CS_URS_2023_02/340239212</t>
  </si>
  <si>
    <t>1,05*1,97</t>
  </si>
  <si>
    <t>0,68*2,13</t>
  </si>
  <si>
    <t>0,427*2,3</t>
  </si>
  <si>
    <t>Vodorovné konstrukce</t>
  </si>
  <si>
    <t>430321414</t>
  </si>
  <si>
    <t>Schodišťová konstrukce a rampa ze ŽB tř. C 25/30</t>
  </si>
  <si>
    <t>-1529335955</t>
  </si>
  <si>
    <t>Schodišťové konstrukce a rampy z betonu železového (bez výztuže) stupně, schodnice, ramena, podesty s nosníky tř. C 25/30</t>
  </si>
  <si>
    <t>https://podminky.urs.cz/item/CS_URS_2023_02/430321414</t>
  </si>
  <si>
    <t>X01- ELEVACE 5 ST</t>
  </si>
  <si>
    <t>0,45*0,17*(1,373+1,197-0,32-0,339)</t>
  </si>
  <si>
    <t>0,45*0,119*(1,728+1,2-0,32-0,339)</t>
  </si>
  <si>
    <t>0,45*0,089*(2,082+1,203-0,32-0,339)</t>
  </si>
  <si>
    <t>0,45*0,039*(2,437+1,206-0,32-0,339)</t>
  </si>
  <si>
    <t>0,45*0,17*(1,226+1,375-0,32-0,339)</t>
  </si>
  <si>
    <t>0,45*0,119*(1,208+1,737-0,32-0,339)</t>
  </si>
  <si>
    <t>0,45*0,089*(1,206+2,098-0,32-0,339)</t>
  </si>
  <si>
    <t>0,45*0,039*(1,204+2,46-0,32-0,339)</t>
  </si>
  <si>
    <t>X02 - NOVÉ SCHODY ELEVACE</t>
  </si>
  <si>
    <t>0,15*(0,453+0,17+0,402+0,119+0,372+0,089+0,323+0,04+0,283)*1,2*2</t>
  </si>
  <si>
    <t>X03 - ELEVACE V MÍSTĚ PŮVODNÍHO SCHODIŠTĚ</t>
  </si>
  <si>
    <t>0,15*(0,16+0,16+0,269+0,115+0,115+0,272+0,073+0,073+0,272+0,271)*(0,32+0,339)</t>
  </si>
  <si>
    <t>X04 - SCHODIŠTĚ V MÍSTĚ PŮVODNÍHO SCHODIŠTĚ</t>
  </si>
  <si>
    <t>0,15*(0,16+0,16+0,269+0,115+0,115+0,272+0,073+0,073+0,272+0,02+0,02+0,271)*1,05*2</t>
  </si>
  <si>
    <t>X05 - ELEVACE 5 ST</t>
  </si>
  <si>
    <t>0,45*0,17*2,185</t>
  </si>
  <si>
    <t>0,45*0,119*2,802</t>
  </si>
  <si>
    <t>0,45*0,089*3,418</t>
  </si>
  <si>
    <t>0,45*0,039*4,034</t>
  </si>
  <si>
    <t>0,15*0,076*5,14</t>
  </si>
  <si>
    <t>13</t>
  </si>
  <si>
    <t>4303618R</t>
  </si>
  <si>
    <t>Montáž výztuže schodišťových konstrukcí a ramp  stupňů, schodnic, ramen, podest s nosníky z betonářské oceli (materiál ve specifikaci)</t>
  </si>
  <si>
    <t>vlastní položka</t>
  </si>
  <si>
    <t>719335136</t>
  </si>
  <si>
    <t>Montáž výztuže schodišťových konstrukcí a ramp stupňů, schodnic, ramen, podest s nosníky z betonářské oceli (materiál ve specifikaci)</t>
  </si>
  <si>
    <t>pr. 14</t>
  </si>
  <si>
    <t>(41*0,21+35*0,39+31*0,41+31*0,48+126*0,32+56*0,53+150*0,39+30*0,25)*1,21/1000</t>
  </si>
  <si>
    <t>pr. 12</t>
  </si>
  <si>
    <t>0,1+0,013</t>
  </si>
  <si>
    <t>pr. 10</t>
  </si>
  <si>
    <t>0,22*(31+98+56+150+30)*0,888/1000</t>
  </si>
  <si>
    <t>pr. 8</t>
  </si>
  <si>
    <t>0,075+0,041</t>
  </si>
  <si>
    <t>14</t>
  </si>
  <si>
    <t>OS_104_02</t>
  </si>
  <si>
    <t>KOTEVNÍ TRN, ocelový trn Ø14mm – délka 210mm, kompletní dodávka viz odkaz OS_104_02</t>
  </si>
  <si>
    <t>ks</t>
  </si>
  <si>
    <t>1930282843</t>
  </si>
  <si>
    <t>15</t>
  </si>
  <si>
    <t>OS_104_03</t>
  </si>
  <si>
    <t>KOTEVNÍ TRN, ocelový trn Ø14mm – délka 390mm (270+120), kompletní dodávka viz odkaz OS_104_03</t>
  </si>
  <si>
    <t>335906923</t>
  </si>
  <si>
    <t>16</t>
  </si>
  <si>
    <t>OS_104_04</t>
  </si>
  <si>
    <t>KOTEVNÍ TRN, ocelový trn Ø14mm – délka 410mm (290+120), kompletní dodávka viz odkaz OS_104_04</t>
  </si>
  <si>
    <t>485852537</t>
  </si>
  <si>
    <t>17</t>
  </si>
  <si>
    <t>OS_104_05</t>
  </si>
  <si>
    <t>KOTEVNÍ TRN, ocelový trn Ø14mm – délka 480mm (360+120), kompletní dodávka viz odkaz OS_104_05</t>
  </si>
  <si>
    <t>178455367</t>
  </si>
  <si>
    <t>18</t>
  </si>
  <si>
    <t>OS_104_05.1</t>
  </si>
  <si>
    <t>KOTEVNÍ TRN, ocelový trn Ø10mm (podlaha) – délka 220mm, kompletní dodávka viz odkaz OS_104_05</t>
  </si>
  <si>
    <t>1180748358</t>
  </si>
  <si>
    <t>19</t>
  </si>
  <si>
    <t>OS_104_07</t>
  </si>
  <si>
    <t>KOTEVNÍ TRN, ocelový trn Ø14mm (stěna) – délka 200-320mm, kompletní dodávka viz odkaz OS_104_07</t>
  </si>
  <si>
    <t>2033971803</t>
  </si>
  <si>
    <t>20</t>
  </si>
  <si>
    <t>OS_104_07.1</t>
  </si>
  <si>
    <t>KOTEVNÍ TRN, ocelový trn Ø10mm (podlaha) – délka 220mm, kompletní dodávka viz odkaz OS_104_07</t>
  </si>
  <si>
    <t>-376993553</t>
  </si>
  <si>
    <t>OS_104_08</t>
  </si>
  <si>
    <t>VÝZTUŽ STUPNĚ, výztuž Ø12mm– délka 1,5 – 68ks = souhrnná délka 102,0m, kompletní dodávka viz odkaz OS_104_08</t>
  </si>
  <si>
    <t>289677220</t>
  </si>
  <si>
    <t>102*0,888/1000*1,1</t>
  </si>
  <si>
    <t>22</t>
  </si>
  <si>
    <t>OS_104_08.1</t>
  </si>
  <si>
    <t>VÝZTUŽ STUPNĚ, třmínky výztuž Ø8mm – celkový počet 96 ks, kompletní dodávka viz odkaz OS_104_08</t>
  </si>
  <si>
    <t>1295884391</t>
  </si>
  <si>
    <t>96*1,8*0,395/1000*1,1</t>
  </si>
  <si>
    <t>23</t>
  </si>
  <si>
    <t>OS_104_11</t>
  </si>
  <si>
    <t>KOTEVNÍ TRN, ocelový trn Ø14mm (stěna) – délka 300-530mm, kompletní dodávka viz odkaz OS_104_11</t>
  </si>
  <si>
    <t>-1959037686</t>
  </si>
  <si>
    <t>24</t>
  </si>
  <si>
    <t>OS_104_11.1</t>
  </si>
  <si>
    <t>KOTEVNÍ TRN, ocelový trn Ø10mm (podlaha) – délka 220mm,  kompletní dodávka viz odkaz OS_104_11</t>
  </si>
  <si>
    <t>536740208</t>
  </si>
  <si>
    <t>25</t>
  </si>
  <si>
    <t>OS_104_12</t>
  </si>
  <si>
    <t>VÝZTUŽ STUPNĚ, výztuž Ø12mm– délka 0,35 – 28ks = souhrnná délka 12,8m,  kompletní dodávka viz odkaz OS_104_12</t>
  </si>
  <si>
    <t>-19945950</t>
  </si>
  <si>
    <t>12,8*0,888/1000*1,1</t>
  </si>
  <si>
    <t>26</t>
  </si>
  <si>
    <t>OS_104_12.1</t>
  </si>
  <si>
    <t>VÝZTUŽ STUPNĚ, třmínky výztuž Ø8mm – celkový počet 56 ks, kompletní dodávka viz odkaz OS_104_12</t>
  </si>
  <si>
    <t>-2041168779</t>
  </si>
  <si>
    <t>56*1,7*0,395/1000*1,1</t>
  </si>
  <si>
    <t>27</t>
  </si>
  <si>
    <t>OS_104_13</t>
  </si>
  <si>
    <t>KOTEVNÍ TRN, ocelový trn Ø14mm (stěna) – délka 260-390mm, kompletní dodávka viz odkaz OS_104_13</t>
  </si>
  <si>
    <t>1610867694</t>
  </si>
  <si>
    <t>28</t>
  </si>
  <si>
    <t>OS_104_13.1</t>
  </si>
  <si>
    <t>KOTEVNÍ TRN, ocelový trn Ø10mm (podlaha) – délka 220mm, kompletní dodávka viz odkaz OS_104_13</t>
  </si>
  <si>
    <t>-567295473</t>
  </si>
  <si>
    <t>29</t>
  </si>
  <si>
    <t>OS_104_14</t>
  </si>
  <si>
    <t>KOTEVNÍ TRN, ocelový trn Ø14mm – délka 250mm, kompletní dodávka viz odkaz OS_104_14</t>
  </si>
  <si>
    <t>-834095168</t>
  </si>
  <si>
    <t>30</t>
  </si>
  <si>
    <t>OS_104_14.1</t>
  </si>
  <si>
    <t>KOTEVNÍ TRN, ocelový trn Ø10mm (podlaha) – délka 220mm, kompletní dodávka viz odkaz OS_104_14</t>
  </si>
  <si>
    <t>-1898512364</t>
  </si>
  <si>
    <t>31</t>
  </si>
  <si>
    <t>OS_104_16</t>
  </si>
  <si>
    <t>PROSTUP A CHRÁNIČKA PRO VEDENÍ KABELÁŽE K ZÁSUVKÁM (1. ŘADA ELEVACE), chráničky do bednění (2x průměr 20mm vč. protahovacího drátu), souhrnná délka 2x 10,0m, kompletní dodávka viz odkaz OS_104_16</t>
  </si>
  <si>
    <t>1036625776</t>
  </si>
  <si>
    <t>32</t>
  </si>
  <si>
    <t>431351121</t>
  </si>
  <si>
    <t>Zřízení bednění podest schodišť a ramp přímočarých v do 4 m</t>
  </si>
  <si>
    <t>-163829348</t>
  </si>
  <si>
    <t>Bednění podest, podstupňových desek a ramp včetně podpěrné konstrukce výšky do 4 m půdorysně přímočarých zřízení</t>
  </si>
  <si>
    <t>https://podminky.urs.cz/item/CS_URS_2023_02/431351121</t>
  </si>
  <si>
    <t>2*12*0,15*1,05</t>
  </si>
  <si>
    <t>33</t>
  </si>
  <si>
    <t>431351122</t>
  </si>
  <si>
    <t>Odstranění bednění podest schodišť a ramp přímočarých v do 4 m</t>
  </si>
  <si>
    <t>-312153007</t>
  </si>
  <si>
    <t>Bednění podest, podstupňových desek a ramp včetně podpěrné konstrukce výšky do 4 m půdorysně přímočarých odstranění</t>
  </si>
  <si>
    <t>https://podminky.urs.cz/item/CS_URS_2023_02/431351122</t>
  </si>
  <si>
    <t>34</t>
  </si>
  <si>
    <t>431351125</t>
  </si>
  <si>
    <t>Zřízení bednění podest schodišť a ramp křivočarých v do 4 m</t>
  </si>
  <si>
    <t>-632783844</t>
  </si>
  <si>
    <t>Bednění podest, podstupňových desek a ramp včetně podpěrné konstrukce výšky do 4 m půdorysně křivočarých zřízení</t>
  </si>
  <si>
    <t>https://podminky.urs.cz/item/CS_URS_2023_02/431351125</t>
  </si>
  <si>
    <t>0,45*(1,373+1,197-0,32-0,339)</t>
  </si>
  <si>
    <t>0,45*(1,728+1,2-0,32-0,339)</t>
  </si>
  <si>
    <t>0,45*(2,082+1,203-0,32-0,339)</t>
  </si>
  <si>
    <t>0,45*(2,437+1,206-0,32-0,339)</t>
  </si>
  <si>
    <t>0,45*(1,226+1,375-0,32-0,339)</t>
  </si>
  <si>
    <t>0,45*(1,208+1,737-0,32-0,339)</t>
  </si>
  <si>
    <t>0,45*(1,206+2,098-0,32-0,339)</t>
  </si>
  <si>
    <t>0,45*(1,204+2,46-0,32-0,339)</t>
  </si>
  <si>
    <t>2*9*0,15*1,2</t>
  </si>
  <si>
    <t>10*0,15*(0,32+0,339)</t>
  </si>
  <si>
    <t>0,45*2,185</t>
  </si>
  <si>
    <t>0,45*2,802</t>
  </si>
  <si>
    <t>0,45*3,418</t>
  </si>
  <si>
    <t>0,45*4,034</t>
  </si>
  <si>
    <t>0,15*5,14</t>
  </si>
  <si>
    <t>35</t>
  </si>
  <si>
    <t>431351126</t>
  </si>
  <si>
    <t>Odstranění bednění podest schodišť a ramp křivočarých v do 4 m</t>
  </si>
  <si>
    <t>1684756393</t>
  </si>
  <si>
    <t>Bednění podest, podstupňových desek a ramp včetně podpěrné konstrukce výšky do 4 m půdorysně křivočarých odstranění</t>
  </si>
  <si>
    <t>https://podminky.urs.cz/item/CS_URS_2023_02/431351126</t>
  </si>
  <si>
    <t>Úpravy povrchů, podlahy a osazování výplní</t>
  </si>
  <si>
    <t>61</t>
  </si>
  <si>
    <t>Úprava povrchů vnitřních</t>
  </si>
  <si>
    <t>36</t>
  </si>
  <si>
    <t>611131121</t>
  </si>
  <si>
    <t>Penetrační disperzní nátěr vnitřních stropů nanášený ručně</t>
  </si>
  <si>
    <t>1848239005</t>
  </si>
  <si>
    <t>Podkladní a spojovací vrstva vnitřních omítaných ploch penetrace disperzní nanášená ručně stropů</t>
  </si>
  <si>
    <t>https://podminky.urs.cz/item/CS_URS_2023_02/611131121</t>
  </si>
  <si>
    <t>37</t>
  </si>
  <si>
    <t>611311131</t>
  </si>
  <si>
    <t>Potažení vnitřních rovných stropů vápenným štukem tloušťky do 3 mm</t>
  </si>
  <si>
    <t>-561122320</t>
  </si>
  <si>
    <t>Potažení vnitřních ploch vápenným štukem tloušťky do 3 mm vodorovných konstrukcí stropů rovných</t>
  </si>
  <si>
    <t>https://podminky.urs.cz/item/CS_URS_2023_02/611311131</t>
  </si>
  <si>
    <t>mč 101,102,201</t>
  </si>
  <si>
    <t>110,96+6,47+8,73</t>
  </si>
  <si>
    <t>38</t>
  </si>
  <si>
    <t>611325412</t>
  </si>
  <si>
    <t>Oprava vnitřní vápenocementové hladké omítky stropů v rozsahu plochy přes 10 do 30 %</t>
  </si>
  <si>
    <t>2058659817</t>
  </si>
  <si>
    <t>Oprava vápenocementové omítky vnitřních ploch hladké, tloušťky do 20 mm stropů, v rozsahu opravované plochy přes 10 do 30%</t>
  </si>
  <si>
    <t>https://podminky.urs.cz/item/CS_URS_2023_02/611325412</t>
  </si>
  <si>
    <t>39</t>
  </si>
  <si>
    <t>612131121</t>
  </si>
  <si>
    <t>Penetrační disperzní nátěr vnitřních stěn nanášený ručně</t>
  </si>
  <si>
    <t>-203191648</t>
  </si>
  <si>
    <t>Podkladní a spojovací vrstva vnitřních omítaných ploch penetrace disperzní nanášená ručně stěn</t>
  </si>
  <si>
    <t>https://podminky.urs.cz/item/CS_URS_2023_02/612131121</t>
  </si>
  <si>
    <t>mč 102</t>
  </si>
  <si>
    <t>7,02*11,685</t>
  </si>
  <si>
    <t>mč 101</t>
  </si>
  <si>
    <t>4,71*22,293-2*(4,71-0,5)*5,58</t>
  </si>
  <si>
    <t>6,96*10,9</t>
  </si>
  <si>
    <t>(6,96+4,71)/2*(3,683+3,683)</t>
  </si>
  <si>
    <t>mč 201</t>
  </si>
  <si>
    <t>3,8*13,9</t>
  </si>
  <si>
    <t>40</t>
  </si>
  <si>
    <t>612311131</t>
  </si>
  <si>
    <t>Potažení vnitřních stěn vápenným štukem tloušťky do 3 mm</t>
  </si>
  <si>
    <t>1410427422</t>
  </si>
  <si>
    <t>Potažení vnitřních ploch vápenným štukem tloušťky do 3 mm svislých konstrukcí stěn</t>
  </si>
  <si>
    <t>https://podminky.urs.cz/item/CS_URS_2023_02/612311131</t>
  </si>
  <si>
    <t>41</t>
  </si>
  <si>
    <t>612321121</t>
  </si>
  <si>
    <t>Vápenocementová omítka hladká jednovrstvá vnitřních stěn nanášená ručně</t>
  </si>
  <si>
    <t>257113063</t>
  </si>
  <si>
    <t>Omítka vápenocementová vnitřních ploch nanášená ručně jednovrstvá, tloušťky do 10 mm hladká svislých konstrukcí stěn</t>
  </si>
  <si>
    <t>https://podminky.urs.cz/item/CS_URS_2023_02/612321121</t>
  </si>
  <si>
    <t>ko"pod keramický obklad</t>
  </si>
  <si>
    <t>42</t>
  </si>
  <si>
    <t>612325221</t>
  </si>
  <si>
    <t>Vápenocementová štuková omítka malých ploch do 0,09 m2 na stěnách</t>
  </si>
  <si>
    <t>-1581791477</t>
  </si>
  <si>
    <t>Vápenocementová omítka jednotlivých malých ploch štuková na stěnách, plochy jednotlivě do 0,09 m2</t>
  </si>
  <si>
    <t>https://podminky.urs.cz/item/CS_URS_2023_02/612325221</t>
  </si>
  <si>
    <t xml:space="preserve">3*2"začištění prostupu stěnou  </t>
  </si>
  <si>
    <t>43</t>
  </si>
  <si>
    <t>612325412</t>
  </si>
  <si>
    <t>Oprava vnitřní vápenocementové hladké omítky stěn v rozsahu plochy přes 10 do 30 %</t>
  </si>
  <si>
    <t>480426543</t>
  </si>
  <si>
    <t>Oprava vápenocementové omítky vnitřních ploch hladké, tloušťky do 20 mm stěn, v rozsahu opravované plochy přes 10 do 30%</t>
  </si>
  <si>
    <t>https://podminky.urs.cz/item/CS_URS_2023_02/612325412</t>
  </si>
  <si>
    <t>63</t>
  </si>
  <si>
    <t>Podlahy a podlahové konstrukce</t>
  </si>
  <si>
    <t>44</t>
  </si>
  <si>
    <t>631312141</t>
  </si>
  <si>
    <t>Doplnění rýh v dosavadních mazaninách betonem prostým</t>
  </si>
  <si>
    <t>-662786927</t>
  </si>
  <si>
    <t>Doplnění dosavadních mazanin prostým betonem s dodáním hmot, bez potěru, plochy jednotlivě rýh v dosavadních mazaninách</t>
  </si>
  <si>
    <t>https://podminky.urs.cz/item/CS_URS_2023_02/631312141</t>
  </si>
  <si>
    <t xml:space="preserve">2x Dobetonování stávajícího prohlubně topného konvektoru </t>
  </si>
  <si>
    <t>2*0,08*0,19*6,5</t>
  </si>
  <si>
    <t>45</t>
  </si>
  <si>
    <t>631351101</t>
  </si>
  <si>
    <t>Zřízení bednění rýh a hran v podlahách</t>
  </si>
  <si>
    <t>1254237858</t>
  </si>
  <si>
    <t>Bednění v podlahách rýh a hran zřízení</t>
  </si>
  <si>
    <t>https://podminky.urs.cz/item/CS_URS_2023_02/631351101</t>
  </si>
  <si>
    <t>46</t>
  </si>
  <si>
    <t>631351102</t>
  </si>
  <si>
    <t>Odstranění bednění rýh a hran v podlahách</t>
  </si>
  <si>
    <t>-1099785782</t>
  </si>
  <si>
    <t>Bednění v podlahách rýh a hran odstranění</t>
  </si>
  <si>
    <t>https://podminky.urs.cz/item/CS_URS_2023_02/631351102</t>
  </si>
  <si>
    <t>47</t>
  </si>
  <si>
    <t>63245R1</t>
  </si>
  <si>
    <t>Samonivelační vyrovnávací podlahová stěrka (polymercementová vlákny vyztužená ) tloušťky 20 mm</t>
  </si>
  <si>
    <t>-250302702</t>
  </si>
  <si>
    <t>0,45*(1,373+1,197-0,339)</t>
  </si>
  <si>
    <t>0,45*(1,728+1,2-0,339)</t>
  </si>
  <si>
    <t>0,45*(2,082+1,203-0,339)</t>
  </si>
  <si>
    <t>0,45*(2,437+1,206-0,339)</t>
  </si>
  <si>
    <t>0,45*(1,226+1,375-0,32)</t>
  </si>
  <si>
    <t>0,45*(1,208+1,737-0,32)</t>
  </si>
  <si>
    <t>0,45*(1,206+2,098-0,32)</t>
  </si>
  <si>
    <t>0,45*(1,204+2,46-0,32)</t>
  </si>
  <si>
    <t>0,45*5,14</t>
  </si>
  <si>
    <t>0,15*(5,14+0,85+0,85)</t>
  </si>
  <si>
    <t>64</t>
  </si>
  <si>
    <t>Osazování výplní otvorů</t>
  </si>
  <si>
    <t>48</t>
  </si>
  <si>
    <t>642945111</t>
  </si>
  <si>
    <t>Osazování protipožárních nebo protiplynových zárubní dveří jednokřídlových do 2,5 m2</t>
  </si>
  <si>
    <t>-748455306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</si>
  <si>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</si>
  <si>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</si>
  <si>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1"PO_104_03</t>
  </si>
  <si>
    <t>49</t>
  </si>
  <si>
    <t>55331563</t>
  </si>
  <si>
    <t>zárubeň jednokřídlá ocelová pro zdění s protipožární úpravou tl stěny 110-150mm rozměru 900/1970, 2100mm</t>
  </si>
  <si>
    <t>1049178244</t>
  </si>
  <si>
    <t>50</t>
  </si>
  <si>
    <t>642945112</t>
  </si>
  <si>
    <t>Osazování protipožárních nebo protiplynových zárubní dveří dvoukřídlových přes 2,5 do 6,5 m2</t>
  </si>
  <si>
    <t>-1438859666</t>
  </si>
  <si>
    <t>Osazování ocelových zárubní protipožárních nebo protiplynových dveří do vynechaného otvoru, s obetonováním, dveří dvoukřídlových přes 2,5 do 6,5 m2</t>
  </si>
  <si>
    <t>https://podminky.urs.cz/item/CS_URS_2023_02/642945112</t>
  </si>
  <si>
    <t>1"PO_104_01</t>
  </si>
  <si>
    <t>1"PO_104_02</t>
  </si>
  <si>
    <t>51</t>
  </si>
  <si>
    <t>553-R1</t>
  </si>
  <si>
    <t>zárubeň 2kř ocelová s protipožární úpravou rozměru 1900/2170 mm</t>
  </si>
  <si>
    <t>-1844573020</t>
  </si>
  <si>
    <t>52</t>
  </si>
  <si>
    <t>553-R2</t>
  </si>
  <si>
    <t>zárubeň 2kř ocelová s protipožární úpravou rozměru 1480/2170 mm</t>
  </si>
  <si>
    <t>436767823</t>
  </si>
  <si>
    <t>Ostatní konstrukce a práce, bourání</t>
  </si>
  <si>
    <t>93</t>
  </si>
  <si>
    <t>Různé dokončovací konstrukce a práce inženýrských staveb</t>
  </si>
  <si>
    <t>53</t>
  </si>
  <si>
    <t>938908411</t>
  </si>
  <si>
    <t>Čištění vozovek splachováním vodou</t>
  </si>
  <si>
    <t>-1733692983</t>
  </si>
  <si>
    <t>Čištění vozovek splachováním vodou povrchu podkladu nebo krytu živičného, betonového nebo dlážděného</t>
  </si>
  <si>
    <t>https://podminky.urs.cz/item/CS_URS_2023_02/938908411</t>
  </si>
  <si>
    <t>pravidelné čištění komunikací – asfaltové plochy – délka trasy – 280m - pro potřeby rozpočtu uvažováno s čištěním 4 x</t>
  </si>
  <si>
    <t>6*280*4</t>
  </si>
  <si>
    <t>54</t>
  </si>
  <si>
    <t>938909311</t>
  </si>
  <si>
    <t>Čištění vozovek metením strojně podkladu nebo krytu betonového nebo živičného</t>
  </si>
  <si>
    <t>-1588411731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</si>
  <si>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</si>
  <si>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https://podminky.urs.cz/item/CS_URS_2023_02/938909311</t>
  </si>
  <si>
    <t>94</t>
  </si>
  <si>
    <t>Lešení a stavební výtahy</t>
  </si>
  <si>
    <t>55</t>
  </si>
  <si>
    <t>943211111</t>
  </si>
  <si>
    <t>Montáž lešení prostorového rámového lehkého s podlahami zatížení do 200 kg/m2 v do 10 m</t>
  </si>
  <si>
    <t>-1527142711</t>
  </si>
  <si>
    <t>Lešení prostorové rámové lehké pracovní s podlahami s provozním zatížením tř. 3 do 200 kg/m2 výšky do 10 m montáž</t>
  </si>
  <si>
    <t>https://podminky.urs.cz/item/CS_URS_2023_02/943211111</t>
  </si>
  <si>
    <t xml:space="preserve">posluchárna + technická místnost </t>
  </si>
  <si>
    <t>110,96*(6,96-1,5)</t>
  </si>
  <si>
    <t>6,47*(7,02-1,5)</t>
  </si>
  <si>
    <t>56</t>
  </si>
  <si>
    <t>943211211</t>
  </si>
  <si>
    <t>Příplatek k lešení prostorovému rámovému lehkému s podlahami do 200 kg/m2 v do 10 m za každý den použití</t>
  </si>
  <si>
    <t>1494328688</t>
  </si>
  <si>
    <t>Lešení prostorové rámové lehké pracovní s podlahami s provozním zatížením tř. 3 do 200 kg/m2 výšky do 10 m příplatek k ceně za každý den použití</t>
  </si>
  <si>
    <t>https://podminky.urs.cz/item/CS_URS_2023_02/943211211</t>
  </si>
  <si>
    <t>641,556*90 'Přepočtené koeficientem množství</t>
  </si>
  <si>
    <t>57</t>
  </si>
  <si>
    <t>943211811</t>
  </si>
  <si>
    <t>Demontáž lešení prostorového rámového lehkého s podlahami zatížení do 200 kg/m2 v do 10 m</t>
  </si>
  <si>
    <t>-1014825029</t>
  </si>
  <si>
    <t>Lešení prostorové rámové lehké pracovní s podlahami s provozním zatížením tř. 3 do 200 kg/m2 výšky do 10 m demontáž</t>
  </si>
  <si>
    <t>https://podminky.urs.cz/item/CS_URS_2023_02/943211811</t>
  </si>
  <si>
    <t>58</t>
  </si>
  <si>
    <t>949101111</t>
  </si>
  <si>
    <t>Lešení pomocné pro objekty pozemních staveb s lešeňovou podlahou v do 1,9 m zatížení do 150 kg/m2</t>
  </si>
  <si>
    <t>1550205393</t>
  </si>
  <si>
    <t>Lešení pomocné pracovní pro objekty pozemních staveb pro zatížení do 150 kg/m2, o výšce lešeňové podlahy do 1,9 m</t>
  </si>
  <si>
    <t>https://podminky.urs.cz/item/CS_URS_2023_02/949101111</t>
  </si>
  <si>
    <t xml:space="preserve">režie </t>
  </si>
  <si>
    <t>95</t>
  </si>
  <si>
    <t>Různé dokončovací konstrukce a práce pozemních staveb</t>
  </si>
  <si>
    <t>59</t>
  </si>
  <si>
    <t>952901114</t>
  </si>
  <si>
    <t>Vyčištění budov bytové a občanské výstavby při výšce podlaží přes 4 m</t>
  </si>
  <si>
    <t>-1207591166</t>
  </si>
  <si>
    <t>Vyčištění budov nebo objektů před předáním do užívání budov bytové nebo občanské výstavby, světlé výšky podlaží přes 4 m</t>
  </si>
  <si>
    <t>https://podminky.urs.cz/item/CS_URS_2023_02/952901114</t>
  </si>
  <si>
    <t>60</t>
  </si>
  <si>
    <t>953943122</t>
  </si>
  <si>
    <t>Osazování výrobků přes 1 do 5 kg/kus do betonu</t>
  </si>
  <si>
    <t>1136281848</t>
  </si>
  <si>
    <t>Osazování drobných kovových předmětů výrobků ostatních jinde neuvedených do betonu se zajištěním polohy k bednění či k výztuži před zabetonováním hmotnosti přes 1 do 5 kg/kus</t>
  </si>
  <si>
    <t>https://podminky.urs.cz/item/CS_URS_2023_02/953943122</t>
  </si>
  <si>
    <t>ZTUŽENÍ HRANY STUPNĚ ELEVACE OS_101/01</t>
  </si>
  <si>
    <t>50,5/1,0</t>
  </si>
  <si>
    <t>ZTUŽENÍ HRANY STUPNĚ ELEVACE OS_101/09</t>
  </si>
  <si>
    <t>104/1,0</t>
  </si>
  <si>
    <t>OS_104_01</t>
  </si>
  <si>
    <t>ZTUŽENÍ HRANY STUPNĚ ELEVACE, L profil 50/50/5mm – souhrnná délka 50,5m, kompletní dodávka viz odkaz OS_104_01</t>
  </si>
  <si>
    <t>m</t>
  </si>
  <si>
    <t>-1461772523</t>
  </si>
  <si>
    <t>62</t>
  </si>
  <si>
    <t>OS_104_01.1</t>
  </si>
  <si>
    <t>ZTUŽENÍ HRANY STUPNĚ ELEVACE, výztuž Ø10mm – délka 1 ks 420-570mm, kompletní dodávka viz odkaz OS_104_01</t>
  </si>
  <si>
    <t>-1796737359</t>
  </si>
  <si>
    <t>OS_104_09</t>
  </si>
  <si>
    <t>ZTUŽENÍ HRANY STUPNĚ ELEVACE, L profil 50/30/2mm – souhrnná délka 104,0m, kompletní dodávka viz odkaz OS_104_09</t>
  </si>
  <si>
    <t>2071281936</t>
  </si>
  <si>
    <t>953943211</t>
  </si>
  <si>
    <t>Osazování hasicího přístroje</t>
  </si>
  <si>
    <t>384477600</t>
  </si>
  <si>
    <t>Osazování drobných kovových předmětů kotvených do stěny hasicího přístroje</t>
  </si>
  <si>
    <t>https://podminky.urs.cz/item/CS_URS_2023_02/953943211</t>
  </si>
  <si>
    <t>65</t>
  </si>
  <si>
    <t>PO_104_04</t>
  </si>
  <si>
    <t>Hasicí přístroj práškový (PHP 21A, 113 B), kompletní dodávka viz odkaz PO_104_04</t>
  </si>
  <si>
    <t>-532757530</t>
  </si>
  <si>
    <t>66</t>
  </si>
  <si>
    <t>95-R1</t>
  </si>
  <si>
    <t xml:space="preserve">Montáž vstražných tabulek </t>
  </si>
  <si>
    <t>139966935</t>
  </si>
  <si>
    <t>Montáž výstražných tabulek</t>
  </si>
  <si>
    <t>67</t>
  </si>
  <si>
    <t>PO_104_05</t>
  </si>
  <si>
    <t>VÝSTRAŽNÉ A BEZPEČNOSTNÍ TABULKY, kompletní dodávka viz odkaz PO_104_05</t>
  </si>
  <si>
    <t>-1067517682</t>
  </si>
  <si>
    <t>96</t>
  </si>
  <si>
    <t>Bourání konstrukcí</t>
  </si>
  <si>
    <t>68</t>
  </si>
  <si>
    <t>963051113</t>
  </si>
  <si>
    <t>Bourání ŽB stropů deskových tl přes 80 mm</t>
  </si>
  <si>
    <t>-620706992</t>
  </si>
  <si>
    <t>Bourání železobetonových stropů deskových, tl. přes 80 mm</t>
  </si>
  <si>
    <t>https://podminky.urs.cz/item/CS_URS_2023_02/963051113</t>
  </si>
  <si>
    <t>0,13*(0,13+0,163+0,194+0,243)*1,2*2</t>
  </si>
  <si>
    <t>0,13*0,775</t>
  </si>
  <si>
    <t>0,15*(0,109+0,154+0,2+0,236+0,274)*(0,32+0,339)</t>
  </si>
  <si>
    <t>69</t>
  </si>
  <si>
    <t>964072211</t>
  </si>
  <si>
    <t>Vybourání válcovaných nosníků ze zdiva smíšeného dl do 4 m hmotnosti do 10 kg/m</t>
  </si>
  <si>
    <t>-73192339</t>
  </si>
  <si>
    <t>Vybourání válcovaných nosníků uložených ve zdivu smíšeném nebo kamenném délky do 4 m, hmotnosti do 10 kg/m</t>
  </si>
  <si>
    <t>https://podminky.urs.cz/item/CS_URS_2023_02/964072211</t>
  </si>
  <si>
    <t>původní ovládací skřníň elektro demont vč překladu/2x 80/80/8mm dl. 800mm</t>
  </si>
  <si>
    <t>15,909*0,8/1000</t>
  </si>
  <si>
    <t>původní překlad průhledu</t>
  </si>
  <si>
    <t>4*1,4*10/1000</t>
  </si>
  <si>
    <t>70</t>
  </si>
  <si>
    <t>965045113</t>
  </si>
  <si>
    <t>Bourání potěrů cementových nebo pískocementových tl do 50 mm pl přes 4 m2</t>
  </si>
  <si>
    <t>599273560</t>
  </si>
  <si>
    <t>Bourání potěrů tl. do 50 mm cementových nebo pískocementových, plochy přes 4 m2</t>
  </si>
  <si>
    <t>https://podminky.urs.cz/item/CS_URS_2023_02/965045113</t>
  </si>
  <si>
    <t>71</t>
  </si>
  <si>
    <t>968062244</t>
  </si>
  <si>
    <t>Vybourání dřevěných rámů oken jednoduchých včetně křídel pl do 1 m2</t>
  </si>
  <si>
    <t>-459625438</t>
  </si>
  <si>
    <t>Vybourání dřevěných rámů oken s křídly, dveřních zárubní, vrat, stěn, ostění nebo obkladů rámů oken s křídly jednoduchých, plochy do 1 m2</t>
  </si>
  <si>
    <t>https://podminky.urs.cz/item/CS_URS_2023_02/968062244</t>
  </si>
  <si>
    <t xml:space="preserve">demont stávajícího průhledu </t>
  </si>
  <si>
    <t>1,071*1,08</t>
  </si>
  <si>
    <t>72</t>
  </si>
  <si>
    <t>968072455</t>
  </si>
  <si>
    <t>Vybourání kovových dveřních zárubní pl do 2 m2</t>
  </si>
  <si>
    <t>898395791</t>
  </si>
  <si>
    <t>Vybourání kovových rámů oken s křídly, dveřních zárubní, vrat, stěn, ostění nebo obkladů dveřních zárubní, plochy do 2 m2</t>
  </si>
  <si>
    <t>https://podminky.urs.cz/item/CS_URS_2023_02/968072455</t>
  </si>
  <si>
    <t>0,9*2,17</t>
  </si>
  <si>
    <t>73</t>
  </si>
  <si>
    <t>968072456</t>
  </si>
  <si>
    <t>Vybourání kovových dveřních zárubní pl přes 2 m2</t>
  </si>
  <si>
    <t>-1328521106</t>
  </si>
  <si>
    <t>Vybourání kovových rámů oken s křídly, dveřních zárubní, vrat, stěn, ostění nebo obkladů dveřních zárubní, plochy přes 2 m2</t>
  </si>
  <si>
    <t>https://podminky.urs.cz/item/CS_URS_2023_02/968072456</t>
  </si>
  <si>
    <t>1,479*2,19</t>
  </si>
  <si>
    <t>1,05*2,06</t>
  </si>
  <si>
    <t>2,298*2,170</t>
  </si>
  <si>
    <t>97</t>
  </si>
  <si>
    <t>Prorážení otvorů a ostatní bourací práce</t>
  </si>
  <si>
    <t>74</t>
  </si>
  <si>
    <t>971033351</t>
  </si>
  <si>
    <t>Vybourání otvorů ve zdivu cihelném pl do 0,09 m2 na MVC nebo MV tl do 450 mm</t>
  </si>
  <si>
    <t>-2117024837</t>
  </si>
  <si>
    <t>Vybourání otvorů ve zdivu základovém nebo nadzákladovém z cihel, tvárnic, příčkovek z cihel pálených na maltu vápennou nebo vápenocementovou plochy do 0,09 m2, tl. do 450 mm</t>
  </si>
  <si>
    <t>https://podminky.urs.cz/item/CS_URS_2023_02/971033351</t>
  </si>
  <si>
    <t>1"rozšíření otvoru průhledu</t>
  </si>
  <si>
    <t>75</t>
  </si>
  <si>
    <t>971052251</t>
  </si>
  <si>
    <t>Vybourání nebo prorážení otvorů v ŽB příčkách a zdech pl do 0,0225 m2 tl do 450 mm</t>
  </si>
  <si>
    <t>-1818484606</t>
  </si>
  <si>
    <t>Vybourání a prorážení otvorů v železobetonových příčkách a zdech základových nebo nadzákladových, plochy do 0,0225 m2, tl. do 450 mm</t>
  </si>
  <si>
    <t>https://podminky.urs.cz/item/CS_URS_2023_02/971052251</t>
  </si>
  <si>
    <t>76</t>
  </si>
  <si>
    <t>974042555</t>
  </si>
  <si>
    <t>Vysekání rýh v dlažbě betonové nebo jiné monolitické hl do 100 mm š do 200 mm</t>
  </si>
  <si>
    <t>1300009467</t>
  </si>
  <si>
    <t>Vysekání rýh v betonové nebo jiné monolitické dlažbě s betonovým podkladem do hl. 100 mm a šířky do 200 mm</t>
  </si>
  <si>
    <t>https://podminky.urs.cz/item/CS_URS_2023_02/974042555</t>
  </si>
  <si>
    <t xml:space="preserve">provedena drážka v podlaze š. 200mm, hl. 80mm, dl. 2500mm - po vložení žlabbu dude doplněna skladba podlahy </t>
  </si>
  <si>
    <t>2,0</t>
  </si>
  <si>
    <t>77</t>
  </si>
  <si>
    <t>977211111</t>
  </si>
  <si>
    <t>Řezání stěnovou pilou betonových nebo ŽB kcí s výztuží průměru do 16 mm hl do 200 mm</t>
  </si>
  <si>
    <t>-849540822</t>
  </si>
  <si>
    <t>Řezání konstrukcí stěnovou pilou betonových nebo železobetonových průměru řezané výztuže do 16 mm hloubka řezu do 200 mm</t>
  </si>
  <si>
    <t>https://podminky.urs.cz/item/CS_URS_2023_02/977211111</t>
  </si>
  <si>
    <t xml:space="preserve">7*1,2*2"SVISLÝ A VODOROVNÝ ŘEZ DO HL. 200 MM </t>
  </si>
  <si>
    <t xml:space="preserve">8*(0,32+0,339)"SVISLÝ A VODOROVNÝ ŘEZ DO HL. 200 MM </t>
  </si>
  <si>
    <t>78</t>
  </si>
  <si>
    <t>977211112</t>
  </si>
  <si>
    <t>Řezání stěnovou pilou betonových nebo ŽB kcí s výztuží průměru do 16 mm hl přes 200 do 350 mm</t>
  </si>
  <si>
    <t>76600832</t>
  </si>
  <si>
    <t>Řezání konstrukcí stěnovou pilou betonových nebo železobetonových průměru řezané výztuže do 16 mm hloubka řezu přes 200 do 350 mm</t>
  </si>
  <si>
    <t>https://podminky.urs.cz/item/CS_URS_2023_02/977211112</t>
  </si>
  <si>
    <t xml:space="preserve">1,2*2+1,2*2"VODOROVNÝ ŘEZ </t>
  </si>
  <si>
    <t>2*(0,32+0,339)"VODOROVNÝ ŘEZ</t>
  </si>
  <si>
    <t>79</t>
  </si>
  <si>
    <t>977211114</t>
  </si>
  <si>
    <t>Řezání stěnovou pilou betonových nebo ŽB kcí s výztuží průměru do 16 mm hl přes 420 do 520 mm</t>
  </si>
  <si>
    <t>-1022006101</t>
  </si>
  <si>
    <t>Řezání konstrukcí stěnovou pilou betonových nebo železobetonových průměru řezané výztuže do 16 mm hloubka řezu přes 420 do 520 mm</t>
  </si>
  <si>
    <t>https://podminky.urs.cz/item/CS_URS_2023_02/977211114</t>
  </si>
  <si>
    <t>3*(0,1+0,2)*2</t>
  </si>
  <si>
    <t>80</t>
  </si>
  <si>
    <t>977312112</t>
  </si>
  <si>
    <t>Řezání stávajících betonových mazanin vyztužených hl do 100 mm</t>
  </si>
  <si>
    <t>1338455542</t>
  </si>
  <si>
    <t>Řezání stávajících betonových mazanin s vyztužením hloubky přes 50 do 100 mm</t>
  </si>
  <si>
    <t>https://podminky.urs.cz/item/CS_URS_2023_02/977312112</t>
  </si>
  <si>
    <t>2*2,5+0,2+0,2</t>
  </si>
  <si>
    <t>81</t>
  </si>
  <si>
    <t>978011141</t>
  </si>
  <si>
    <t>Otlučení (osekání) vnitřní vápenné nebo vápenocementové omítky stropů v rozsahu přes 10 do 30 %</t>
  </si>
  <si>
    <t>-1356819334</t>
  </si>
  <si>
    <t>Otlučení vápenných nebo vápenocementových omítek vnitřních ploch stropů, v rozsahu přes 10 do 30 %</t>
  </si>
  <si>
    <t>https://podminky.urs.cz/item/CS_URS_2023_02/978011141</t>
  </si>
  <si>
    <t>82</t>
  </si>
  <si>
    <t>978013141</t>
  </si>
  <si>
    <t>Otlučení (osekání) vnitřní vápenné nebo vápenocementové omítky stěn v rozsahu přes 10 do 30 %</t>
  </si>
  <si>
    <t>888268087</t>
  </si>
  <si>
    <t>Otlučení vápenných nebo vápenocementových omítek vnitřních ploch stěn s vyškrabáním spar, s očištěním zdiva, v rozsahu přes 10 do 30 %</t>
  </si>
  <si>
    <t>https://podminky.urs.cz/item/CS_URS_2023_02/978013141</t>
  </si>
  <si>
    <t>83</t>
  </si>
  <si>
    <t>978059541</t>
  </si>
  <si>
    <t>Odsekání a odebrání obkladů stěn z vnitřních obkládaček plochy přes 1 m2</t>
  </si>
  <si>
    <t>-1352312859</t>
  </si>
  <si>
    <t>Odsekání obkladů stěn včetně otlučení podkladní omítky až na zdivo z obkládaček vnitřních, z jakýchkoliv materiálů, plochy přes 1 m2</t>
  </si>
  <si>
    <t>https://podminky.urs.cz/item/CS_URS_2023_02/978059541</t>
  </si>
  <si>
    <t xml:space="preserve">demontáž stávajícího ker obkladu </t>
  </si>
  <si>
    <t>2,1*0,68</t>
  </si>
  <si>
    <t>84</t>
  </si>
  <si>
    <t>97-R1</t>
  </si>
  <si>
    <t xml:space="preserve">Odborná demontáž AZC VZT vč. odvozu, uložení na skládce, vč. projednání a vyřízení povolení na krajské hygieně </t>
  </si>
  <si>
    <t>Vlastní položka</t>
  </si>
  <si>
    <t>-1255956119</t>
  </si>
  <si>
    <t>Odborná likvidace azbestu z VZT potrubí (otevřené kontrolované pásmo (KP), bez podtlakového systému, vyřízení povolení na KHS, enkapsulace AZC materiálů, příplatek za odbornou demontáž plechového potrubí - předpokládané množství 100 mb potrubí (demontáž je již obsažena v položkách VZT), balení AZC materiálů, odvoz a uložení AZC materiálů na skládce nebezpečného odpadu (NO), likvidace na skládce NO</t>
  </si>
  <si>
    <t>100"předpokládaný rozsah</t>
  </si>
  <si>
    <t>98</t>
  </si>
  <si>
    <t>Demolice a sanace</t>
  </si>
  <si>
    <t>85</t>
  </si>
  <si>
    <t>985331212</t>
  </si>
  <si>
    <t>Dodatečné vlepování betonářské výztuže D 10 mm do chemické malty včetně vyvrtání otvoru</t>
  </si>
  <si>
    <t>478994935</t>
  </si>
  <si>
    <t>Dodatečné vlepování betonářské výztuže včetně vyvrtání a vyčištění otvoru chemickou maltou průměr výztuže 10 mm</t>
  </si>
  <si>
    <t>https://podminky.urs.cz/item/CS_URS_2023_02/985331212</t>
  </si>
  <si>
    <t>OS_101_01</t>
  </si>
  <si>
    <t>170*0,3</t>
  </si>
  <si>
    <t>OS_101_05</t>
  </si>
  <si>
    <t>31*0,1</t>
  </si>
  <si>
    <t>OS_101_07</t>
  </si>
  <si>
    <t>49*0,1</t>
  </si>
  <si>
    <t>OS_101_11</t>
  </si>
  <si>
    <t>56*0,1</t>
  </si>
  <si>
    <t>OS_101_13</t>
  </si>
  <si>
    <t>150*0,1</t>
  </si>
  <si>
    <t>OS_101_14</t>
  </si>
  <si>
    <t>30*0,1</t>
  </si>
  <si>
    <t>86</t>
  </si>
  <si>
    <t>985331214</t>
  </si>
  <si>
    <t>Dodatečné vlepování betonářské výztuže D 14 mm do chemické malty včetně vyvrtání otvoru</t>
  </si>
  <si>
    <t>1330835021</t>
  </si>
  <si>
    <t>Dodatečné vlepování betonářské výztuže včetně vyvrtání a vyčištění otvoru chemickou maltou průměr výztuže 14 mm</t>
  </si>
  <si>
    <t>https://podminky.urs.cz/item/CS_URS_2023_02/985331214</t>
  </si>
  <si>
    <t>OS_101_02</t>
  </si>
  <si>
    <t>41*0,2</t>
  </si>
  <si>
    <t>OS_101_03</t>
  </si>
  <si>
    <t>35*0,2</t>
  </si>
  <si>
    <t>OS_101_04</t>
  </si>
  <si>
    <t>31*0,2</t>
  </si>
  <si>
    <t>126*0,2</t>
  </si>
  <si>
    <t>56*0,2</t>
  </si>
  <si>
    <t>150*0,2</t>
  </si>
  <si>
    <t>30*0,2</t>
  </si>
  <si>
    <t>87</t>
  </si>
  <si>
    <t>985331912</t>
  </si>
  <si>
    <t>Příplatek k dodatečnému vlepování betonářské výztuže za délku do 1 m jednotlivě</t>
  </si>
  <si>
    <t>-2023193567</t>
  </si>
  <si>
    <t>Dodatečné vlepování betonářské výztuže Příplatek k cenám za délku do 1 m jednotlivě</t>
  </si>
  <si>
    <t>https://podminky.urs.cz/item/CS_URS_2023_02/985331912</t>
  </si>
  <si>
    <t>100+82,6</t>
  </si>
  <si>
    <t>99</t>
  </si>
  <si>
    <t>Přesun hmot a manipulace se sutí</t>
  </si>
  <si>
    <t>997</t>
  </si>
  <si>
    <t>Přesun sutě</t>
  </si>
  <si>
    <t>88</t>
  </si>
  <si>
    <t>997013112</t>
  </si>
  <si>
    <t>Vnitrostaveništní doprava suti a vybouraných hmot pro budovy v přes 6 do 9 m s použitím mechanizace</t>
  </si>
  <si>
    <t>-547051968</t>
  </si>
  <si>
    <t>Vnitrostaveništní doprava suti a vybouraných hmot vodorovně do 50 m svisle s použitím mechanizace pro budovy a haly výšky přes 6 do 9 m</t>
  </si>
  <si>
    <t>https://podminky.urs.cz/item/CS_URS_2023_02/997013112</t>
  </si>
  <si>
    <t>89</t>
  </si>
  <si>
    <t>997013501</t>
  </si>
  <si>
    <t>Odvoz suti a vybouraných hmot na skládku nebo meziskládku do 1 km se složením</t>
  </si>
  <si>
    <t>483941198</t>
  </si>
  <si>
    <t>Odvoz suti a vybouraných hmot na skládku nebo meziskládku se složením, na vzdálenost do 1 km</t>
  </si>
  <si>
    <t>https://podminky.urs.cz/item/CS_URS_2023_02/997013501</t>
  </si>
  <si>
    <t>90</t>
  </si>
  <si>
    <t>997013509</t>
  </si>
  <si>
    <t>Příplatek k odvozu suti a vybouraných hmot na skládku ZKD 1 km přes 1 km</t>
  </si>
  <si>
    <t>-1957126501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</si>
  <si>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</si>
  <si>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</si>
  <si>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224,453*19 'Přepočtené koeficientem množství</t>
  </si>
  <si>
    <t>91</t>
  </si>
  <si>
    <t>997013871</t>
  </si>
  <si>
    <t>Poplatek za uložení stavebního odpadu na recyklační skládce (skládkovné) směsného stavebního a demoličního kód odpadu 17 09 04</t>
  </si>
  <si>
    <t>-1986162630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</si>
  <si>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</si>
  <si>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</si>
  <si>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998</t>
  </si>
  <si>
    <t>Přesun hmot</t>
  </si>
  <si>
    <t>92</t>
  </si>
  <si>
    <t>998017002</t>
  </si>
  <si>
    <t>Přesun hmot s omezením mechanizace pro budovy v přes 6 do 12 m</t>
  </si>
  <si>
    <t>-1900671862</t>
  </si>
  <si>
    <t>Přesun hmot pro budovy občanské výstavby, bydlení, výrobu a služby s omezením mechanizace vodorovná dopravní vzdálenost do 100 m pro budovy s jakoukoliv nosnou konstrukcí výšky přes 6 do 12 m</t>
  </si>
  <si>
    <t>https://podminky.urs.cz/item/CS_URS_2023_02/998017002</t>
  </si>
  <si>
    <t>PSV</t>
  </si>
  <si>
    <t>Práce a dodávky PSV</t>
  </si>
  <si>
    <t>714</t>
  </si>
  <si>
    <t>Akustická a protiotřesová opatření</t>
  </si>
  <si>
    <t>714120803</t>
  </si>
  <si>
    <t>Demontáž akustických minerálních podstropních šroubovaných panelů</t>
  </si>
  <si>
    <t>-918300461</t>
  </si>
  <si>
    <t>Demontáž akustických minerálních panelů podstropních šroubovaných</t>
  </si>
  <si>
    <t>https://podminky.urs.cz/item/CS_URS_2023_02/714120803</t>
  </si>
  <si>
    <t>OS_104/18</t>
  </si>
  <si>
    <t>69,5</t>
  </si>
  <si>
    <t>714-R1</t>
  </si>
  <si>
    <t>Montáž zvukově pohltivých prvků baffle formátu 2400x600x40 mm (prvky 01-09)</t>
  </si>
  <si>
    <t>-1115800053</t>
  </si>
  <si>
    <t>292,8*0,40</t>
  </si>
  <si>
    <t>714-R2</t>
  </si>
  <si>
    <t>Montáž zvukově odrazivých prvků baffle formátu 2400x600x40 mm (prvky 01-09)</t>
  </si>
  <si>
    <t>308176836</t>
  </si>
  <si>
    <t>292,8*0,6</t>
  </si>
  <si>
    <t>M001</t>
  </si>
  <si>
    <t>dodávka zvukově pohltivých prvků baffle formátu 2400x600x40 mm</t>
  </si>
  <si>
    <t>-1838710507</t>
  </si>
  <si>
    <t>M002</t>
  </si>
  <si>
    <t>dodávka zvukově odrazivých prvků baffle formátu 2400x600x40 mm</t>
  </si>
  <si>
    <t>-32727427</t>
  </si>
  <si>
    <t>M003</t>
  </si>
  <si>
    <t>kotevní materiál - stabilizační spojka + závitové tyče + matice + instalační materiál HILTI (kompletní dodávka dle SOUHRNU MNOŽSTVÍ PRVKŮ PODHLEDU 104)</t>
  </si>
  <si>
    <t>1283543878</t>
  </si>
  <si>
    <t>kotevní materiál - stabilizační spojka + závitové tyče + matice + instalační materiál HILTI (kompletní dodávka dle SOUHRNU MNOŽSTVÍ PRVKŮ PODHLEDU 104
)</t>
  </si>
  <si>
    <t>725</t>
  </si>
  <si>
    <t>Zdravotechnika - zařizovací předměty</t>
  </si>
  <si>
    <t>725210821</t>
  </si>
  <si>
    <t>Demontáž umyvadel bez výtokových armatur</t>
  </si>
  <si>
    <t>soubor</t>
  </si>
  <si>
    <t>2053865968</t>
  </si>
  <si>
    <t>Demontáž umyvadel bez výtokových armatur umyvadel</t>
  </si>
  <si>
    <t>https://podminky.urs.cz/item/CS_URS_2023_02/725210821</t>
  </si>
  <si>
    <t>100</t>
  </si>
  <si>
    <t>725820801</t>
  </si>
  <si>
    <t>Demontáž baterie nástěnné do G 3 / 4</t>
  </si>
  <si>
    <t>891403794</t>
  </si>
  <si>
    <t>Demontáž baterií nástěnných do G 3/4</t>
  </si>
  <si>
    <t>https://podminky.urs.cz/item/CS_URS_2023_02/725820801</t>
  </si>
  <si>
    <t>766</t>
  </si>
  <si>
    <t>Konstrukce truhlářské</t>
  </si>
  <si>
    <t>101</t>
  </si>
  <si>
    <t>766411812</t>
  </si>
  <si>
    <t>Demontáž truhlářského obložení stěn z panelů plochy přes 1,5 m2</t>
  </si>
  <si>
    <t>1505427639</t>
  </si>
  <si>
    <t>Demontáž obložení stěn panely, plochy přes 1,5 m2</t>
  </si>
  <si>
    <t>https://podminky.urs.cz/item/CS_URS_2023_02/766411812</t>
  </si>
  <si>
    <t xml:space="preserve">v celé ploše demontován stávající dřevěný obklad topení, vč. kotvení </t>
  </si>
  <si>
    <t>1,5*1,7+0,45*1,7+0,45*1,5*2</t>
  </si>
  <si>
    <t>7*5</t>
  </si>
  <si>
    <t>3*1,7+0,45*3+0,45*1,7*2</t>
  </si>
  <si>
    <t>102</t>
  </si>
  <si>
    <t>766441812</t>
  </si>
  <si>
    <t>Demontáž parapetních desek dřevěných nebo plastových šířky přes 300 mm délky do 1000 mm</t>
  </si>
  <si>
    <t>-134850948</t>
  </si>
  <si>
    <t>Demontáž parapetních desek dřevěných nebo plastových šířky přes 300 mm, délky do 1000 mm</t>
  </si>
  <si>
    <t>https://podminky.urs.cz/item/CS_URS_2023_02/766441812</t>
  </si>
  <si>
    <t>demont stávajícího průhledu vč parapetů</t>
  </si>
  <si>
    <t>103</t>
  </si>
  <si>
    <t>766660102</t>
  </si>
  <si>
    <t>Montáž dveřních křídel otvíravých jednokřídlových š přes 0,8 m do dřevěné rámové zárubně</t>
  </si>
  <si>
    <t>-1701032402</t>
  </si>
  <si>
    <t>Montáž dveřních křídel dřevěných nebo plastových otevíravých do dřevěné rámové zárubně povrchově upravených jednokřídlových, šířky přes 800 mm</t>
  </si>
  <si>
    <t>https://podminky.urs.cz/item/CS_URS_2023_02/766660102</t>
  </si>
  <si>
    <t>1"D_101/01</t>
  </si>
  <si>
    <t>104</t>
  </si>
  <si>
    <t>766681114</t>
  </si>
  <si>
    <t>Montáž zárubní rámových pro dveře jednokřídlové š do 900 mm</t>
  </si>
  <si>
    <t>-56614686</t>
  </si>
  <si>
    <t>Montáž zárubní dřevěných, plastových nebo z lamina rámových, pro dveře jednokřídlové, šířky do 900 mm</t>
  </si>
  <si>
    <t>https://podminky.urs.cz/item/CS_URS_2023_02/766681114</t>
  </si>
  <si>
    <t>105</t>
  </si>
  <si>
    <t>D_104_01</t>
  </si>
  <si>
    <t xml:space="preserve">Nové, plné, jednokřídlé, atypické dřevěné dveře se samozavírače 950/2050 mm, včetně rámové zárubně, kompletní dodávka viz. odkaz D_104/01 </t>
  </si>
  <si>
    <t>-696809241</t>
  </si>
  <si>
    <t>106</t>
  </si>
  <si>
    <t>766-R1</t>
  </si>
  <si>
    <t>Montáž prvku OS_104/17</t>
  </si>
  <si>
    <t>1146096706</t>
  </si>
  <si>
    <t>Montáž prvku OS_101/17</t>
  </si>
  <si>
    <t>107</t>
  </si>
  <si>
    <t>OS_104_17</t>
  </si>
  <si>
    <t>ATYPICKÁ SKŘÍŇOVÁ SESTAVA S PRACOVNÍ DESKOU BEZ HORNÍCH DVÍŘEK S DŘEZEM, včetně vybavení, kompletní dodávka viz odkaz OS_104_17</t>
  </si>
  <si>
    <t>1176609079</t>
  </si>
  <si>
    <t>108</t>
  </si>
  <si>
    <t>766-R2</t>
  </si>
  <si>
    <t>Montáž prvku OS_104/01</t>
  </si>
  <si>
    <t>1180183681</t>
  </si>
  <si>
    <t>109</t>
  </si>
  <si>
    <t>TR_104_01</t>
  </si>
  <si>
    <t>DEŠTĚNÍ PROMÍTACÍHO OTVORU 900/260 mm_viz. odkaz TR_104_01</t>
  </si>
  <si>
    <t>-395797266</t>
  </si>
  <si>
    <t>110</t>
  </si>
  <si>
    <t>766-R3</t>
  </si>
  <si>
    <t>Montáž prvku OS_104/19</t>
  </si>
  <si>
    <t>-1057406645</t>
  </si>
  <si>
    <t>111</t>
  </si>
  <si>
    <t>OS_104_19</t>
  </si>
  <si>
    <t>ZÁKRYT TRASY VEDENÍ POTRUBÍ ÚT – TOPNÁ TĚLESA 1500/2150 mm_kompletní dodávka viz. odkaz OS_104/19</t>
  </si>
  <si>
    <t>1910634465</t>
  </si>
  <si>
    <t>767</t>
  </si>
  <si>
    <t>Konstrukce zámečnické</t>
  </si>
  <si>
    <t>112</t>
  </si>
  <si>
    <t>767591011</t>
  </si>
  <si>
    <t>Montáž podlah nebo podest z kompozitních pochůzných skládaných roštů o hm do 15 kg/m2</t>
  </si>
  <si>
    <t>1863180361</t>
  </si>
  <si>
    <t>Montáž výrobků z kompozitů podlah nebo podest z pochůzných skládaných roštů hmotnosti do 15 kg/m2</t>
  </si>
  <si>
    <t>https://podminky.urs.cz/item/CS_URS_2023_02/767591011</t>
  </si>
  <si>
    <t>OS_108/18</t>
  </si>
  <si>
    <t>113</t>
  </si>
  <si>
    <t>767591801</t>
  </si>
  <si>
    <t>Demontáž podlah nebo podest z kompozitních pochůzných roštů</t>
  </si>
  <si>
    <t>-1392135385</t>
  </si>
  <si>
    <t>Demontáž výrobků z kompozitů podlah nebo podest</t>
  </si>
  <si>
    <t>https://podminky.urs.cz/item/CS_URS_2023_02/767591801</t>
  </si>
  <si>
    <t>114</t>
  </si>
  <si>
    <t>767646510</t>
  </si>
  <si>
    <t>Montáž dveří protipožárního uzávěru jednokřídlového</t>
  </si>
  <si>
    <t>-310155866</t>
  </si>
  <si>
    <t>Montáž dveří ocelových nebo hliníkových protipožárních uzávěrů jednokřídlových</t>
  </si>
  <si>
    <t>https://podminky.urs.cz/item/CS_URS_2023_02/767646510</t>
  </si>
  <si>
    <t>115</t>
  </si>
  <si>
    <t>PO_104_03</t>
  </si>
  <si>
    <t>Nové,plné, jednokřídlé, systémové ocelové dveře se samozavíračem a požární odolností EI30 DP1-C, rozměr 900/2170mm, kompletní dodávka viz odkaz PO_104_03</t>
  </si>
  <si>
    <t>-837423279</t>
  </si>
  <si>
    <t>116</t>
  </si>
  <si>
    <t>767646522</t>
  </si>
  <si>
    <t>Montáž dveří protipožárního uzávěru dvoukřídlového v přes 1970 do 2200 mm</t>
  </si>
  <si>
    <t>-525534311</t>
  </si>
  <si>
    <t>Montáž dveří ocelových nebo hliníkových protipožárních uzávěrů dvoukřídlových, výšky přes 1970 do 2200 mm</t>
  </si>
  <si>
    <t>https://podminky.urs.cz/item/CS_URS_2023_02/767646522</t>
  </si>
  <si>
    <t>117</t>
  </si>
  <si>
    <t>PO_104_01</t>
  </si>
  <si>
    <t>Nové, plné, dvoukřídlé, systémové ocelové dveře se samozavíračem a požární odolností EI30 DP1-C, rozměr 1900/2170mm, kompletní dodávka viz odkaz PO_104_01</t>
  </si>
  <si>
    <t>-1492526331</t>
  </si>
  <si>
    <t>118</t>
  </si>
  <si>
    <t>PO_104_02</t>
  </si>
  <si>
    <t>Nové, plné, dvoukřídlé, systémové ocelové dveře se samozavíračem a požární odolností EI30 DP1-C, rozměr 1480/2170mm, kompletní dodávka viz odkaz PO_104_02</t>
  </si>
  <si>
    <t>-760671348</t>
  </si>
  <si>
    <t>119</t>
  </si>
  <si>
    <t>767649191</t>
  </si>
  <si>
    <t>Montáž dveřního hydraulického samozavírače</t>
  </si>
  <si>
    <t>1750156612</t>
  </si>
  <si>
    <t>Montáž dveří ocelových nebo hliníkových doplňků dveří samozavírače hydraulického</t>
  </si>
  <si>
    <t>https://podminky.urs.cz/item/CS_URS_2023_02/767649191</t>
  </si>
  <si>
    <t>120</t>
  </si>
  <si>
    <t>998767102</t>
  </si>
  <si>
    <t>Přesun hmot tonážní pro zámečnické konstrukce v objektech v přes 6 do 12 m</t>
  </si>
  <si>
    <t>1720493910</t>
  </si>
  <si>
    <t>Přesun hmot pro zámečnické konstrukce stanovený z hmotnosti přesunovaného materiálu vodorovná dopravní vzdálenost do 50 m v objektech výšky přes 6 do 12 m</t>
  </si>
  <si>
    <t>https://podminky.urs.cz/item/CS_URS_2023_02/998767102</t>
  </si>
  <si>
    <t>121</t>
  </si>
  <si>
    <t>998767181</t>
  </si>
  <si>
    <t>Příplatek k přesunu hmot tonážní 767 prováděný bez použití mechanizace</t>
  </si>
  <si>
    <t>-808703808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</si>
  <si>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</si>
  <si>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https://podminky.urs.cz/item/CS_URS_2023_02/998767181</t>
  </si>
  <si>
    <t>771</t>
  </si>
  <si>
    <t>Podlahy z dlaždic</t>
  </si>
  <si>
    <t>122</t>
  </si>
  <si>
    <t>771111011</t>
  </si>
  <si>
    <t>Vysátí podkladu před pokládkou dlažby</t>
  </si>
  <si>
    <t>-17221811</t>
  </si>
  <si>
    <t>Příprava podkladu před provedením dlažby vysátí podlah</t>
  </si>
  <si>
    <t>https://podminky.urs.cz/item/CS_URS_2023_02/771111011</t>
  </si>
  <si>
    <t>123</t>
  </si>
  <si>
    <t>771121011</t>
  </si>
  <si>
    <t>Nátěr penetrační na podlahu</t>
  </si>
  <si>
    <t>638210498</t>
  </si>
  <si>
    <t>Příprava podkladu před provedením dlažby nátěr penetrační na podlahu</t>
  </si>
  <si>
    <t>https://podminky.urs.cz/item/CS_URS_2023_02/771121011</t>
  </si>
  <si>
    <t>124</t>
  </si>
  <si>
    <t>771151013</t>
  </si>
  <si>
    <t>Samonivelační stěrka podlah pevnosti 20 MPa tl přes 5 do 8 mm</t>
  </si>
  <si>
    <t>-1473866007</t>
  </si>
  <si>
    <t>Příprava podkladu před provedením dlažby samonivelační stěrka min.pevnosti 20 MPa, tloušťky přes 5 do 8 mm</t>
  </si>
  <si>
    <t>https://podminky.urs.cz/item/CS_URS_2023_02/771151013</t>
  </si>
  <si>
    <t>125</t>
  </si>
  <si>
    <t>771474112</t>
  </si>
  <si>
    <t>Montáž soklů z dlaždic keramických rovných lepených cementovým flexibilním lepidlem v přes 65 do 90 mm</t>
  </si>
  <si>
    <t>-1743066439</t>
  </si>
  <si>
    <t>Montáž soklů z dlaždic keramických lepených cementovým flexibilním lepidlem rovných, výšky přes 65 do 90 mm</t>
  </si>
  <si>
    <t>https://podminky.urs.cz/item/CS_URS_2023_02/771474112</t>
  </si>
  <si>
    <t>11,685</t>
  </si>
  <si>
    <t>126</t>
  </si>
  <si>
    <t>59761184</t>
  </si>
  <si>
    <t>sokl keramický mrazuvzdorný povrch hladký/matný tl do 10mm výšky přes 65 do 90mm</t>
  </si>
  <si>
    <t>-147675346</t>
  </si>
  <si>
    <t>11,8/0,3*1,05</t>
  </si>
  <si>
    <t>Mezisoučet</t>
  </si>
  <si>
    <t>127</t>
  </si>
  <si>
    <t>771574111</t>
  </si>
  <si>
    <t>Montáž podlah keramických hladkých lepených cementovým flexibilním lepidlem přes 6 do 9 ks/m2</t>
  </si>
  <si>
    <t>1383365526</t>
  </si>
  <si>
    <t>Montáž podlah z dlaždic keramických lepených cementovým flexibilním lepidlem hladkých, tloušťky do 10 mm přes 6 do 9 ks/m2</t>
  </si>
  <si>
    <t>https://podminky.urs.cz/item/CS_URS_2023_02/771574111</t>
  </si>
  <si>
    <t>6,47"SKN/03</t>
  </si>
  <si>
    <t>128</t>
  </si>
  <si>
    <t>59761148</t>
  </si>
  <si>
    <t>dlažba keramická slinutá mrazuvzdorná do interiéru i exteriéru R9/A povrch hladký/matný tl do 10mm přes 6 do 9ks/m2</t>
  </si>
  <si>
    <t>-1703339904</t>
  </si>
  <si>
    <t>6,47*1,1 'Přepočtené koeficientem množství</t>
  </si>
  <si>
    <t>129</t>
  </si>
  <si>
    <t>771591112</t>
  </si>
  <si>
    <t>Izolace pod dlažbu nátěrem nebo stěrkou ve dvou vrstvách</t>
  </si>
  <si>
    <t>-509881127</t>
  </si>
  <si>
    <t>Izolace podlahy pod dlažbu nátěrem nebo stěrkou ve dvou vrstvách</t>
  </si>
  <si>
    <t>https://podminky.urs.cz/item/CS_URS_2023_02/771591112</t>
  </si>
  <si>
    <t>130</t>
  </si>
  <si>
    <t>998771103</t>
  </si>
  <si>
    <t>Přesun hmot tonážní pro podlahy z dlaždic v objektech v přes 12 do 24 m</t>
  </si>
  <si>
    <t>661516401</t>
  </si>
  <si>
    <t>Přesun hmot pro podlahy z dlaždic stanovený z hmotnosti přesunovaného materiálu vodorovná dopravní vzdálenost do 50 m v objektech výšky přes 12 do 24 m</t>
  </si>
  <si>
    <t>https://podminky.urs.cz/item/CS_URS_2023_02/998771103</t>
  </si>
  <si>
    <t>776</t>
  </si>
  <si>
    <t>Podlahy povlakové</t>
  </si>
  <si>
    <t>131</t>
  </si>
  <si>
    <t>776121112</t>
  </si>
  <si>
    <t>Vodou ředitelná penetrace savého podkladu povlakových podlah</t>
  </si>
  <si>
    <t>-1212753526</t>
  </si>
  <si>
    <t>Příprava podkladu penetrace vodou ředitelná podlah</t>
  </si>
  <si>
    <t>https://podminky.urs.cz/item/CS_URS_2023_02/776121112</t>
  </si>
  <si>
    <t>132</t>
  </si>
  <si>
    <t>776141114</t>
  </si>
  <si>
    <t>Stěrka podlahová nivelační pro vyrovnání podkladu povlakových podlah pevnosti 20 MPa tl přes 8 do 10 mm</t>
  </si>
  <si>
    <t>1733479209</t>
  </si>
  <si>
    <t>Příprava podkladu vyrovnání samonivelační stěrkou podlah min.pevnosti 20 MPa, tloušťky přes 8 do 10 mm</t>
  </si>
  <si>
    <t>https://podminky.urs.cz/item/CS_URS_2023_02/776141114</t>
  </si>
  <si>
    <t>2*SKN02</t>
  </si>
  <si>
    <t>133</t>
  </si>
  <si>
    <t>776201812</t>
  </si>
  <si>
    <t>Demontáž lepených povlakových podlah s podložkou ručně</t>
  </si>
  <si>
    <t>1812970141</t>
  </si>
  <si>
    <t>Demontáž povlakových podlahovin lepených ručně s podložkou</t>
  </si>
  <si>
    <t>https://podminky.urs.cz/item/CS_URS_2023_02/776201812</t>
  </si>
  <si>
    <t>134</t>
  </si>
  <si>
    <t>776211111</t>
  </si>
  <si>
    <t>Lepení textilních pásů</t>
  </si>
  <si>
    <t>-1633023122</t>
  </si>
  <si>
    <t>Montáž textilních podlahovin lepením pásů standardních</t>
  </si>
  <si>
    <t>https://podminky.urs.cz/item/CS_URS_2023_02/776211111</t>
  </si>
  <si>
    <t>110,96-2*3,86-2*4,296"SKN/01</t>
  </si>
  <si>
    <t>135</t>
  </si>
  <si>
    <t>2841108R</t>
  </si>
  <si>
    <t>KOB_A - sametový textilní vinyl, vlákno 100% s digitálním tiskem pro vytvoření dokonalé textury. Hustota vlákna: 70-80 milionů vláken/m2, třída zátěže: 33,  reakce na oheň dle EN13501-1: třída Bƒl S1</t>
  </si>
  <si>
    <t>-2087155445</t>
  </si>
  <si>
    <t xml:space="preserve">KOB_A - sametový textilní vinyl (složení: pevný vinyl s dvojitým jádrem a  hustě sametovým povrchem z vláken nylonu 6.6) vlákno 100% s digitálním tiskem pro vytvoření dokonalé textury. Hustota vlákna: 70-80 milionů vláken/m2, třída zátěže: 33, reakce na oheň dle EN13501-1: třída Bƒl S1-
Pokládka koberce – čtverce / lamely – bude rozhodnuto v průběhu realizace – 
 viz technické podmínky TPSK_01
</t>
  </si>
  <si>
    <t>(1,05*14*2+1,20*14*2)*(0,283+0,150)"SCHODY</t>
  </si>
  <si>
    <t>138,135*1,1 'Přepočtené koeficientem množství</t>
  </si>
  <si>
    <t>136</t>
  </si>
  <si>
    <t>776251111</t>
  </si>
  <si>
    <t>Lepení pásů z přírodního linolea (marmolea) standardním lepidlem</t>
  </si>
  <si>
    <t>-2060399902</t>
  </si>
  <si>
    <t>Montáž podlahovin z přírodního linolea (marmolea) lepením standardním lepidlem z pásů standardních</t>
  </si>
  <si>
    <t>https://podminky.urs.cz/item/CS_URS_2023_02/776251111</t>
  </si>
  <si>
    <t>8,73"SKN/02</t>
  </si>
  <si>
    <t>137</t>
  </si>
  <si>
    <t>2841106R</t>
  </si>
  <si>
    <t>Přírodní linoleum - LIN- antistatické, antibakteriální, součinitel smykového tření ČSN 744507 je µ ≥ 0,6, kročejova neprůzvučnost  EN ISO 717-2 ≤  5 dB, protiskluz R9, třída zátěže 34/33. Barva upřesněna průběhu realizace,  viz technické podmínky TPSK_02</t>
  </si>
  <si>
    <t>-1256365114</t>
  </si>
  <si>
    <t xml:space="preserve">Přírodní linoleum - LIN- antistatické, antibakteriální, součinitel smykového tření dle ČSN 744507 je µ ≥ 0,6, kročejova neprůzvučnost  EN ISO 717-2 ≤  5 dB, protiskluznost R9, třída zátěže 34/33. Barva upřesněna dle vzorků v průběhu realizace – předpoklad – světle šedá, šedá, béžová –
 viz technické podmínky TPSK_02
</t>
  </si>
  <si>
    <t>8,73*1,1 'Přepočtené koeficientem množství</t>
  </si>
  <si>
    <t>138</t>
  </si>
  <si>
    <t>776301812</t>
  </si>
  <si>
    <t>Odstranění lepených podlahovin s podložkou ze schodišťových stupňů</t>
  </si>
  <si>
    <t>-1928496741</t>
  </si>
  <si>
    <t>Demontáž povlakových podlahovin ze schodišťových stupňů s podložkou</t>
  </si>
  <si>
    <t>https://podminky.urs.cz/item/CS_URS_2023_02/776301812</t>
  </si>
  <si>
    <t xml:space="preserve">levé schody </t>
  </si>
  <si>
    <t>1,37*13</t>
  </si>
  <si>
    <t>pravé schody</t>
  </si>
  <si>
    <t>1,39*13</t>
  </si>
  <si>
    <t>139</t>
  </si>
  <si>
    <t>776311111</t>
  </si>
  <si>
    <t>Montáž textilních podlahovin na schodišťové stupně lepením stupnice do 300 mm</t>
  </si>
  <si>
    <t>361846012</t>
  </si>
  <si>
    <t>Montáž textilních podlahovin na schodišťové stupně lepením stupnice, šířky do 300 mm</t>
  </si>
  <si>
    <t>https://podminky.urs.cz/item/CS_URS_2023_02/776311111</t>
  </si>
  <si>
    <t>14*1,05*2</t>
  </si>
  <si>
    <t>14*1,20*2</t>
  </si>
  <si>
    <t>140</t>
  </si>
  <si>
    <t>776311211</t>
  </si>
  <si>
    <t>Montáž textilních podlahovin na schodišťové stupně lepením podstupnice výšky do 200 mm</t>
  </si>
  <si>
    <t>802649473</t>
  </si>
  <si>
    <t>Montáž textilních podlahovin na schodišťové stupně lepením podstupnice, výšky do 200 mm</t>
  </si>
  <si>
    <t>https://podminky.urs.cz/item/CS_URS_2023_02/776311211</t>
  </si>
  <si>
    <t>141</t>
  </si>
  <si>
    <t>776410811</t>
  </si>
  <si>
    <t>Odstranění soklíků a lišt pryžových nebo plastových</t>
  </si>
  <si>
    <t>-1229031760</t>
  </si>
  <si>
    <t>Demontáž soklíků nebo lišt pryžových nebo plastových</t>
  </si>
  <si>
    <t>https://podminky.urs.cz/item/CS_URS_2023_02/776410811</t>
  </si>
  <si>
    <t>13,898</t>
  </si>
  <si>
    <t xml:space="preserve">technická místnost </t>
  </si>
  <si>
    <t>11,758</t>
  </si>
  <si>
    <t>40,263+2*14*0,15</t>
  </si>
  <si>
    <t>142</t>
  </si>
  <si>
    <t>776421111</t>
  </si>
  <si>
    <t>Montáž obvodových lišt lepením</t>
  </si>
  <si>
    <t>1994084091</t>
  </si>
  <si>
    <t>Montáž lišt obvodových lepených</t>
  </si>
  <si>
    <t>https://podminky.urs.cz/item/CS_URS_2023_02/776421111</t>
  </si>
  <si>
    <t>25,5"OS_104/15</t>
  </si>
  <si>
    <t>143</t>
  </si>
  <si>
    <t>776421711</t>
  </si>
  <si>
    <t>Vložení nařezaných pásků z podlahoviny do lišt</t>
  </si>
  <si>
    <t>135142192</t>
  </si>
  <si>
    <t>Montáž lišt vložení pásků z podlahoviny do lišt včetně nařezání</t>
  </si>
  <si>
    <t>https://podminky.urs.cz/item/CS_URS_2023_02/776421711</t>
  </si>
  <si>
    <t>144</t>
  </si>
  <si>
    <t>OS_104_15</t>
  </si>
  <si>
    <t>SOKLOVÁ KOBERCOVÁ LIŠTA, : Eloxovaný hliník 873EB – F2, Rozměry: 25,5/5mm – délka profilu 3,0m, kompletní dodávka viz odkaz OS_104_15</t>
  </si>
  <si>
    <t>27573882</t>
  </si>
  <si>
    <t>145</t>
  </si>
  <si>
    <t>776430811</t>
  </si>
  <si>
    <t>Odstranění hran schodišťových</t>
  </si>
  <si>
    <t>849529392</t>
  </si>
  <si>
    <t>Demontáž soklíků nebo lišt hran schodišťových</t>
  </si>
  <si>
    <t>https://podminky.urs.cz/item/CS_URS_2023_02/776430811</t>
  </si>
  <si>
    <t>1,389*14*2</t>
  </si>
  <si>
    <t>0,89+0,892+0,894+0,896+0,898</t>
  </si>
  <si>
    <t>7,601+8,855+10,140+11,394+12,663+5,097+0,776+0,778</t>
  </si>
  <si>
    <t>0,861+0,869+0,878+0,887+0,897</t>
  </si>
  <si>
    <t>146</t>
  </si>
  <si>
    <t>776431211</t>
  </si>
  <si>
    <t>Montáž schodišťových hran šroubovaných</t>
  </si>
  <si>
    <t>1179744914</t>
  </si>
  <si>
    <t>Montáž schodišťových hran kovových nebo plastových šroubovaných</t>
  </si>
  <si>
    <t>https://podminky.urs.cz/item/CS_URS_2023_02/776431211</t>
  </si>
  <si>
    <t>OS_104/06</t>
  </si>
  <si>
    <t>246,5</t>
  </si>
  <si>
    <t>147</t>
  </si>
  <si>
    <t>OS_104_06</t>
  </si>
  <si>
    <t>SCHODOVÝ UKONČOVACÍ PROFIL – OHÝBANÁ LIŠTA, 32/45mm – délka profilu 2,5m,kompletní dodávka viz odkaz OS_104_06</t>
  </si>
  <si>
    <t>286323368</t>
  </si>
  <si>
    <t>148</t>
  </si>
  <si>
    <t>776501811</t>
  </si>
  <si>
    <t>Demontáž povlakových podlahovin ze stěn výšky do 2 m</t>
  </si>
  <si>
    <t>-920591562</t>
  </si>
  <si>
    <t>https://podminky.urs.cz/item/CS_URS_2023_02/776501811</t>
  </si>
  <si>
    <t xml:space="preserve">svislé stěny elevace </t>
  </si>
  <si>
    <t>0,45*(0,89+0,892+0,894+0,896+0,898)</t>
  </si>
  <si>
    <t>0,45*(7,601+8,855+10,140+11,394+12,663+5,097+0,776+0,778)</t>
  </si>
  <si>
    <t>0,45*(0,861+0,869+0,878+0,887+0,897)</t>
  </si>
  <si>
    <t>149</t>
  </si>
  <si>
    <t>776511111</t>
  </si>
  <si>
    <t>Lepení textilních vpichovaných pásů na stěnu výšky do 2,0 m</t>
  </si>
  <si>
    <t>-1127060667</t>
  </si>
  <si>
    <t>Montáž textilních podlahovin na stěnu lepením vpichovaných pásů, výšky do 2 m</t>
  </si>
  <si>
    <t>https://podminky.urs.cz/item/CS_URS_2023_02/776511111</t>
  </si>
  <si>
    <t>150</t>
  </si>
  <si>
    <t>776991821</t>
  </si>
  <si>
    <t>Odstranění lepidla ručně z podlah</t>
  </si>
  <si>
    <t>-10642811</t>
  </si>
  <si>
    <t>Ostatní práce odstranění lepidla ručně z podlah</t>
  </si>
  <si>
    <t>https://podminky.urs.cz/item/CS_URS_2023_02/776991821</t>
  </si>
  <si>
    <t>151</t>
  </si>
  <si>
    <t>776991822</t>
  </si>
  <si>
    <t>Odstranění lepidla ručně ze schodišťových stupňů</t>
  </si>
  <si>
    <t>1317915247</t>
  </si>
  <si>
    <t>Ostatní práce odstranění lepidla ručně ze schodišťových stupňů</t>
  </si>
  <si>
    <t>https://podminky.urs.cz/item/CS_URS_2023_02/776991822</t>
  </si>
  <si>
    <t>152</t>
  </si>
  <si>
    <t>998776103</t>
  </si>
  <si>
    <t>Přesun hmot tonážní pro podlahy povlakové v objektech v přes 12 do 24 m</t>
  </si>
  <si>
    <t>785528117</t>
  </si>
  <si>
    <t>Přesun hmot pro podlahy povlakové stanovený z hmotnosti přesunovaného materiálu vodorovná dopravní vzdálenost do 50 m v objektech výšky přes 12 do 24 m</t>
  </si>
  <si>
    <t>https://podminky.urs.cz/item/CS_URS_2023_02/998776103</t>
  </si>
  <si>
    <t>781</t>
  </si>
  <si>
    <t>Dokončovací práce - obklady</t>
  </si>
  <si>
    <t>153</t>
  </si>
  <si>
    <t>781121011</t>
  </si>
  <si>
    <t>Nátěr penetrační na stěnu</t>
  </si>
  <si>
    <t>426735165</t>
  </si>
  <si>
    <t>Příprava podkladu před provedením obkladu nátěr penetrační na stěnu</t>
  </si>
  <si>
    <t>https://podminky.urs.cz/item/CS_URS_2023_02/781121011</t>
  </si>
  <si>
    <t>154</t>
  </si>
  <si>
    <t>781474112</t>
  </si>
  <si>
    <t>Montáž obkladů vnitřních keramických hladkých přes 9 do 12 ks/m2 lepených flexibilním lepidlem</t>
  </si>
  <si>
    <t>778842952</t>
  </si>
  <si>
    <t>Montáž obkladů vnitřních stěn z dlaždic keramických lepených flexibilním lepidlem maloformátových hladkých přes 9 do 12 ks/m2</t>
  </si>
  <si>
    <t>https://podminky.urs.cz/item/CS_URS_2023_02/781474112</t>
  </si>
  <si>
    <t>doplnění keramického obkladu viz. půdorys</t>
  </si>
  <si>
    <t>0,6*2,7*6</t>
  </si>
  <si>
    <t>keramický obklad u umyvadla</t>
  </si>
  <si>
    <t>2,3*(0,884+0,279+0,430)</t>
  </si>
  <si>
    <t>155</t>
  </si>
  <si>
    <t>59761026</t>
  </si>
  <si>
    <t>obklad keramický hladký do 12ks/m2</t>
  </si>
  <si>
    <t>363151290</t>
  </si>
  <si>
    <t>13,384*1,1 'Přepočtené koeficientem množství</t>
  </si>
  <si>
    <t>156</t>
  </si>
  <si>
    <t>998781103</t>
  </si>
  <si>
    <t>Přesun hmot tonážní pro obklady keramické v objektech v přes 12 do 24 m</t>
  </si>
  <si>
    <t>966636130</t>
  </si>
  <si>
    <t>Přesun hmot pro obklady keramické stanovený z hmotnosti přesunovaného materiálu vodorovná dopravní vzdálenost do 50 m v objektech výšky přes 12 do 24 m</t>
  </si>
  <si>
    <t>https://podminky.urs.cz/item/CS_URS_2023_02/998781103</t>
  </si>
  <si>
    <t>783</t>
  </si>
  <si>
    <t>Dokončovací práce - nátěry</t>
  </si>
  <si>
    <t>157</t>
  </si>
  <si>
    <t>783301303</t>
  </si>
  <si>
    <t>Bezoplachové odrezivění zámečnických konstrukcí</t>
  </si>
  <si>
    <t>1997743988</t>
  </si>
  <si>
    <t>Příprava podkladu zámečnických konstrukcí před provedením nátěru odrezivění odrezovačem bezoplachovým</t>
  </si>
  <si>
    <t>https://podminky.urs.cz/item/CS_URS_2023_02/783301303</t>
  </si>
  <si>
    <t>158</t>
  </si>
  <si>
    <t>783301311</t>
  </si>
  <si>
    <t>Odmaštění zámečnických konstrukcí vodou ředitelným odmašťovačem</t>
  </si>
  <si>
    <t>1731438943</t>
  </si>
  <si>
    <t>Příprava podkladu zámečnických konstrukcí před provedením nátěru odmaštění odmašťovačem vodou ředitelným</t>
  </si>
  <si>
    <t>https://podminky.urs.cz/item/CS_URS_2023_02/783301311</t>
  </si>
  <si>
    <t>1*0,25*(0,9+2,1+2,1)+1*0,25*(1,9+2,17+2,17)+1*0,25*(1,48+2,17+2,17)"zárubně</t>
  </si>
  <si>
    <t>159</t>
  </si>
  <si>
    <t>783301401</t>
  </si>
  <si>
    <t>Ometení zámečnických konstrukcí</t>
  </si>
  <si>
    <t>-1954771848</t>
  </si>
  <si>
    <t>Příprava podkladu zámečnických konstrukcí před provedením nátěru ometení</t>
  </si>
  <si>
    <t>https://podminky.urs.cz/item/CS_URS_2023_02/783301401</t>
  </si>
  <si>
    <t>160</t>
  </si>
  <si>
    <t>783306801</t>
  </si>
  <si>
    <t>Odstranění nátěru ze zámečnických konstrukcí obroušením</t>
  </si>
  <si>
    <t>578611508</t>
  </si>
  <si>
    <t>Odstranění nátěrů ze zámečnických konstrukcí obroušením</t>
  </si>
  <si>
    <t>https://podminky.urs.cz/item/CS_URS_2023_02/783306801</t>
  </si>
  <si>
    <t>161</t>
  </si>
  <si>
    <t>783315101</t>
  </si>
  <si>
    <t>Mezinátěr jednonásobný syntetický standardní zámečnických konstrukcí</t>
  </si>
  <si>
    <t>1878119577</t>
  </si>
  <si>
    <t>Mezinátěr zámečnických konstrukcí jednonásobný syntetický standardní</t>
  </si>
  <si>
    <t>https://podminky.urs.cz/item/CS_URS_2023_02/783315101</t>
  </si>
  <si>
    <t>162</t>
  </si>
  <si>
    <t>783317101</t>
  </si>
  <si>
    <t>Krycí jednonásobný syntetický standardní nátěr zámečnických konstrukcí</t>
  </si>
  <si>
    <t>426134584</t>
  </si>
  <si>
    <t>Krycí nátěr (email) zámečnických konstrukcí jednonásobný syntetický standardní</t>
  </si>
  <si>
    <t>https://podminky.urs.cz/item/CS_URS_2023_02/783317101</t>
  </si>
  <si>
    <t>784</t>
  </si>
  <si>
    <t>Dokončovací práce - malby a tapety</t>
  </si>
  <si>
    <t>163</t>
  </si>
  <si>
    <t>784111005</t>
  </si>
  <si>
    <t>Oprášení (ometení ) podkladu v místnostech v přes 5,00 m</t>
  </si>
  <si>
    <t>1444084306</t>
  </si>
  <si>
    <t>Oprášení (ometení) podkladu v místnostech výšky přes 5,00 m</t>
  </si>
  <si>
    <t>https://podminky.urs.cz/item/CS_URS_2023_02/784111005</t>
  </si>
  <si>
    <t>164</t>
  </si>
  <si>
    <t>784121005</t>
  </si>
  <si>
    <t>Oškrabání malby v místnostech v přes 5,00 m</t>
  </si>
  <si>
    <t>1317037317</t>
  </si>
  <si>
    <t>Oškrabání malby v místnostech výšky přes 5,00 m</t>
  </si>
  <si>
    <t>https://podminky.urs.cz/item/CS_URS_2023_02/784121005</t>
  </si>
  <si>
    <t>165</t>
  </si>
  <si>
    <t>784171101</t>
  </si>
  <si>
    <t>Zakrytí vnitřních podlah včetně pozdějšího odkrytí</t>
  </si>
  <si>
    <t>-1267085305</t>
  </si>
  <si>
    <t>Zakrytí nemalovaných ploch (materiál ve specifikaci) včetně pozdějšího odkrytí podlah</t>
  </si>
  <si>
    <t>https://podminky.urs.cz/item/CS_URS_2023_02/784171101</t>
  </si>
  <si>
    <t>podlahy_celkem</t>
  </si>
  <si>
    <t>166</t>
  </si>
  <si>
    <t>784171115</t>
  </si>
  <si>
    <t>Zakrytí vnitřních ploch stěn v místnostech v přes 5,00 m</t>
  </si>
  <si>
    <t>-670667325</t>
  </si>
  <si>
    <t>Zakrytí nemalovaných ploch (materiál ve specifikaci) včetně pozdějšího odkrytí svislých ploch např. stěn, oken, dveří v místnostech výšky přes 5,00</t>
  </si>
  <si>
    <t>https://podminky.urs.cz/item/CS_URS_2023_02/784171115</t>
  </si>
  <si>
    <t xml:space="preserve">mč 101 - zakrytí výplní </t>
  </si>
  <si>
    <t>2*(4,71-0,5)*5,58</t>
  </si>
  <si>
    <t>2*1,9*2,17</t>
  </si>
  <si>
    <t>167</t>
  </si>
  <si>
    <t>58124844</t>
  </si>
  <si>
    <t>fólie pro malířské potřeby zakrývací tl 25µ 4x5m</t>
  </si>
  <si>
    <t>1478778703</t>
  </si>
  <si>
    <t>126,160+55,230</t>
  </si>
  <si>
    <t>181,39*1,05 'Přepočtené koeficientem množství</t>
  </si>
  <si>
    <t>168</t>
  </si>
  <si>
    <t>784181125</t>
  </si>
  <si>
    <t>Hloubková jednonásobná bezbarvá penetrace podkladu v místnostech v přes 5,00 m</t>
  </si>
  <si>
    <t>1665536464</t>
  </si>
  <si>
    <t>Penetrace podkladu jednonásobná hloubková akrylátová bezbarvá v místnostech výšky přes 5,00 m</t>
  </si>
  <si>
    <t>https://podminky.urs.cz/item/CS_URS_2023_02/784181125</t>
  </si>
  <si>
    <t>169</t>
  </si>
  <si>
    <t>784221105</t>
  </si>
  <si>
    <t>Dvojnásobné bílé malby ze směsí za sucha dobře otěruvzdorných v místnostech přes 5,00 m</t>
  </si>
  <si>
    <t>-682807491</t>
  </si>
  <si>
    <t>Malby z malířských směsí otěruvzdorných za sucha dvojnásobné, bílé za sucha otěruvzdorné dobře v místnostech výšky přes 5,00 m</t>
  </si>
  <si>
    <t>https://podminky.urs.cz/item/CS_URS_2023_02/784221105</t>
  </si>
  <si>
    <t>omítka_stěny+omítka_stropy</t>
  </si>
  <si>
    <t>170</t>
  </si>
  <si>
    <t>784221153</t>
  </si>
  <si>
    <t>Příplatek k cenám 2x maleb za sucha otěruvzdorných za barevnou malbu v odstínu středně sytém</t>
  </si>
  <si>
    <t>977673007</t>
  </si>
  <si>
    <t>Malby z malířských směsí otěruvzdorných za sucha Příplatek k cenám dvojnásobných maleb na tónovacích automatech, v odstínu středně sytém</t>
  </si>
  <si>
    <t>https://podminky.urs.cz/item/CS_URS_2023_02/784221153</t>
  </si>
  <si>
    <t>789</t>
  </si>
  <si>
    <t>Povrchové úpravy ocelových konstrukcí a technologických zařízení</t>
  </si>
  <si>
    <t>171</t>
  </si>
  <si>
    <t>789326310</t>
  </si>
  <si>
    <t>Nátěr ocelových konstrukcí třídy II dvousložkový polyuretanový základní tl do 40 μm</t>
  </si>
  <si>
    <t>-1628343176</t>
  </si>
  <si>
    <t>Nátěr ocelových konstrukcí třídy II dvousložkový polyuretanový základní, tloušťky do 40 μm</t>
  </si>
  <si>
    <t>https://podminky.urs.cz/item/CS_URS_2023_02/789326310</t>
  </si>
  <si>
    <t>nátěr_podhled*2</t>
  </si>
  <si>
    <t>172</t>
  </si>
  <si>
    <t>789326315</t>
  </si>
  <si>
    <t>Nátěr ocelových konstrukcí třídy II dvousložkový polyuretanový mezivrstva do 40 μm</t>
  </si>
  <si>
    <t>476688843</t>
  </si>
  <si>
    <t>Nátěr ocelových konstrukcí třídy II dvousložkový polyuretanový mezivrstva, tloušťky do 40 μm</t>
  </si>
  <si>
    <t>https://podminky.urs.cz/item/CS_URS_2023_02/789326315</t>
  </si>
  <si>
    <t>173</t>
  </si>
  <si>
    <t>789326320</t>
  </si>
  <si>
    <t>Nátěr ocelových konstrukcí třídy II dvousložkový polyuretanový krycí (vrchní) do 40 μm</t>
  </si>
  <si>
    <t>-58885155</t>
  </si>
  <si>
    <t>Nátěr ocelových konstrukcí třídy II dvousložkový polyuretanový krycí (vrchní), tloušťky do 40 μm</t>
  </si>
  <si>
    <t>https://podminky.urs.cz/item/CS_URS_2023_02/789326320</t>
  </si>
  <si>
    <t>2,0*15,5+2,0*(11,5+9,5+6,5+3,5+9,5)*2"vazníky</t>
  </si>
  <si>
    <t xml:space="preserve">nosná konstrukce podhledu I80 </t>
  </si>
  <si>
    <t>0,304*95,5</t>
  </si>
  <si>
    <t xml:space="preserve">nosná konstrukce podhledu L60/40/5mm </t>
  </si>
  <si>
    <t>(0,06+0,04)*2*182,5</t>
  </si>
  <si>
    <t xml:space="preserve">nosná konstrukce podhledu L75/50/5mm </t>
  </si>
  <si>
    <t>(0,075+0,05)*2*30</t>
  </si>
  <si>
    <t xml:space="preserve">pororošt  – plocha 120,0m2 </t>
  </si>
  <si>
    <t>120*1,5</t>
  </si>
  <si>
    <t>HZS</t>
  </si>
  <si>
    <t>Hodinové zúčtovací sazby</t>
  </si>
  <si>
    <t>174</t>
  </si>
  <si>
    <t>HZS1291</t>
  </si>
  <si>
    <t>Hodinová zúčtovací sazba pomocný stavební dělník</t>
  </si>
  <si>
    <t>hod</t>
  </si>
  <si>
    <t>512</t>
  </si>
  <si>
    <t>1577548942</t>
  </si>
  <si>
    <t>Hodinové zúčtovací sazby profesí HSV zemní a pomocné práce pomocný stavební dělník</t>
  </si>
  <si>
    <t>https://podminky.urs.cz/item/CS_URS_2023_02/HZS1291</t>
  </si>
  <si>
    <t xml:space="preserve">provedení statických sond do konstrukcí – ověření nosných konstrukcí </t>
  </si>
  <si>
    <t>175</t>
  </si>
  <si>
    <t>HZS2121</t>
  </si>
  <si>
    <t>Hodinová zúčtovací sazba truhlář</t>
  </si>
  <si>
    <t>1126766714</t>
  </si>
  <si>
    <t>Hodinové zúčtovací sazby profesí PSV provádění stavebních konstrukcí truhlář</t>
  </si>
  <si>
    <t>https://podminky.urs.cz/item/CS_URS_2023_02/HZS2121</t>
  </si>
  <si>
    <t>demontáž stávajícího vybavení - sklopná sedadla včetně stolků a opěradel 100 KS. Uvažováno vč. kotvících prvků. Demontováno vybavení katedry.</t>
  </si>
  <si>
    <t>demontáž stávající tabule vč dřevěného deštění a kotvících prvků</t>
  </si>
  <si>
    <t>176</t>
  </si>
  <si>
    <t>HZS2231</t>
  </si>
  <si>
    <t>Hodinová zúčtovací sazba elektrikář</t>
  </si>
  <si>
    <t>989638914</t>
  </si>
  <si>
    <t>Hodinové zúčtovací sazby profesí PSV provádění stavebních instalací elektrikář</t>
  </si>
  <si>
    <t>https://podminky.urs.cz/item/CS_URS_2023_02/HZS2231</t>
  </si>
  <si>
    <t>původní ovládací skřníň elektro demont</t>
  </si>
  <si>
    <t>177</t>
  </si>
  <si>
    <t>HZS2492</t>
  </si>
  <si>
    <t>Hodinová zúčtovací sazba pomocný dělník PSV</t>
  </si>
  <si>
    <t>-1423211628</t>
  </si>
  <si>
    <t>Hodinové zúčtovací sazby profesí PSV zednické výpomoci a pomocné práce PSV pomocný dělník PSV</t>
  </si>
  <si>
    <t>https://podminky.urs.cz/item/CS_URS_2023_02/HZS2492</t>
  </si>
  <si>
    <t>přípomoce stavby při demotážích elektro, topení, atd.</t>
  </si>
  <si>
    <t xml:space="preserve">D.1.4 - Technika prostředí staveb </t>
  </si>
  <si>
    <t>Úroveň 3:</t>
  </si>
  <si>
    <t xml:space="preserve">D.1.4.a - Zařízení pro vytápění </t>
  </si>
  <si>
    <t xml:space="preserve">731 - A 02 - Strojovny   </t>
  </si>
  <si>
    <t xml:space="preserve">D1 - A 03 - Rozvod potrubí   </t>
  </si>
  <si>
    <t xml:space="preserve">D2 - A 04 - Armatury   </t>
  </si>
  <si>
    <t xml:space="preserve">D3 - A 05 - Otopná tělesa   </t>
  </si>
  <si>
    <t xml:space="preserve">713 - Izolace tepelné   </t>
  </si>
  <si>
    <t xml:space="preserve">D4 - Montážní práce   </t>
  </si>
  <si>
    <t>731</t>
  </si>
  <si>
    <t xml:space="preserve">A 02 - Strojovny   </t>
  </si>
  <si>
    <t>Pol503</t>
  </si>
  <si>
    <t>Oběhové čerpadlo elektronické; energetická třída A; DN 25; Q=0,56 m3/h; H=3,0 m; 230 V; 4-45 W; 0,05-0,42 A; těleso čerpadla z litiny; EEI 0,20 - viz. příl. D.1.4.a.6</t>
  </si>
  <si>
    <t>Pol2</t>
  </si>
  <si>
    <t>Orientační štítky - viz. příl. D.1.4.a.6</t>
  </si>
  <si>
    <t>D1</t>
  </si>
  <si>
    <t xml:space="preserve">A 03 - Rozvod potrubí   </t>
  </si>
  <si>
    <t>Pol3</t>
  </si>
  <si>
    <t>Potrubí z Cu trubek včetně fitinek a uchycení; 18x1 - viz. příl. D.1.4.a.3</t>
  </si>
  <si>
    <t>Pol37</t>
  </si>
  <si>
    <t>Potrubí z Cu trubek včetně fitinek a uchycení; 22x1 - viz. příl. D.1.4.a.3</t>
  </si>
  <si>
    <t>Pol38</t>
  </si>
  <si>
    <t>Potrubí z Cu trubek včetně fitinek a uchycení; 28x1,5 - viz. příl. D.1.4.a.3</t>
  </si>
  <si>
    <t>Pol6</t>
  </si>
  <si>
    <t>Nádoby odvzdušňovací DN 50 - viz. příl. D.1.4.a.6</t>
  </si>
  <si>
    <t>D2</t>
  </si>
  <si>
    <t xml:space="preserve">A 04 - Armatury   </t>
  </si>
  <si>
    <t>Pol7</t>
  </si>
  <si>
    <t>Kohouty kulové uzavírací; 1/2" - viz. příl. D.1.4.a.6</t>
  </si>
  <si>
    <t>Pol8</t>
  </si>
  <si>
    <t>Kohouty kulové uzavírací; 3/4" - viz. příl. D.1.4.a.6</t>
  </si>
  <si>
    <t>Pol39</t>
  </si>
  <si>
    <t>Kohouty kulové uzavírací; 5/4" - viz. příl. D.1.4.a.3</t>
  </si>
  <si>
    <t>Pol504</t>
  </si>
  <si>
    <t>Kohouty kulové uzavírací s filtrem a magnetem; 3/4" - viz. příl. D.1.4.a.6</t>
  </si>
  <si>
    <t>Pol505</t>
  </si>
  <si>
    <t>Klapka zpětná; 3/4" - viz. příl. D.1.4.a.6</t>
  </si>
  <si>
    <t>Pol40</t>
  </si>
  <si>
    <t>Separátor bublinek s automatickým odvzdušňovacím ventilem (kvalitní, funkční bezúdržbový) - viz. příl. D.1.4.a.3</t>
  </si>
  <si>
    <t>Pol506</t>
  </si>
  <si>
    <t>Kohouty plnící a vypouštěcí; 1/2" - viz. příl. D.1.4.a.2;6</t>
  </si>
  <si>
    <t>Pol528</t>
  </si>
  <si>
    <t>Ventil dvojregulační s 8mi polohami nastavení pro podlahové konvektory; přímý; DN 15 - viz. příl. D.1.4.a.3</t>
  </si>
  <si>
    <t>Pol529</t>
  </si>
  <si>
    <t>Šroubení regulační  přímé; DN 15 - viz. příl. D.1.4.a.3</t>
  </si>
  <si>
    <t>Šroubení regulační přímé; DN 15 - viz. příl. D.1.4.a.3</t>
  </si>
  <si>
    <t>Pol530</t>
  </si>
  <si>
    <t>Šroubení svorná pro připojení měděných trubek ze stěny; 18x1 - viz. příl. D.1.4.a.3</t>
  </si>
  <si>
    <t>Pol531</t>
  </si>
  <si>
    <t>Termostatická hlavice s kapalinovou náplní s vestavěným čidlem - viz. příl. D.1.4.a.3</t>
  </si>
  <si>
    <t>Pol45</t>
  </si>
  <si>
    <t>Teploměry včetně jímky (rozsah pro vytápění) - viz. příl. D.1.4.a.3;6</t>
  </si>
  <si>
    <t>Pol511</t>
  </si>
  <si>
    <t>Vyvažovací ventil s možností uzavírání, přednastavení, s měřícími vsuvkami pro měření tlaku, průtoku a teploty; bez vypouštění; DN 20 - viz. příl. D.1.4.a.6</t>
  </si>
  <si>
    <t>Pol532</t>
  </si>
  <si>
    <t>Vyvažovací ventil s možností uzavírání, přednastavení, s měřícími vsuvkami pro měření tlaku, průtoku a teploty; bez vypouštění; DN 25 - viz. příl. D.1.4.a.3</t>
  </si>
  <si>
    <t>Pol533</t>
  </si>
  <si>
    <t>Středové připojení otopných těles včetně termostatické hlavice a zákrytu; DN 15 přímé - viz. příl. D.1.4.a.3</t>
  </si>
  <si>
    <t>Pol22</t>
  </si>
  <si>
    <t>Montáž regulačních ventilů dodaných MaR - viz. příl. D.1.4.a.6</t>
  </si>
  <si>
    <t>D3</t>
  </si>
  <si>
    <t xml:space="preserve">A 05 - Otopná tělesa   </t>
  </si>
  <si>
    <t>Pol534</t>
  </si>
  <si>
    <t>Panelová otopná tělesa z ocelového plechu včetně uchycení a odvzdušnění; s bočním připojením; 22 - dvoudeskové se dvěma přídavnými přestupními plochami; typ/výška-délka; 22/600-1200 - viz. příl. D.1.4.a.3</t>
  </si>
  <si>
    <t>Pol535</t>
  </si>
  <si>
    <t>Designová otopná tělesa se svisle orientovanými profily včetně uchycení a odvzdušnění; se spodním středovým připojením; dvoudesková; typ výška.délka; K20VM 1200.588 - viz.příl. D.1.4.a.3</t>
  </si>
  <si>
    <t>Pol536</t>
  </si>
  <si>
    <t>Designová otopná tělesa se svisle orientovanými profily včetně uchycení a odvzdušnění; se spodním středovým připojením; dvoudesková; typ výška.délka; K20VM 1600.588 - viz.příl. D.1.4.a.3</t>
  </si>
  <si>
    <t>Pol537</t>
  </si>
  <si>
    <t>Podlahové konvektory s ventilátorem; včetně uchycení a odvzdušnění; včetně hliníkové mřížky, včetně akustické folie a pružné nerezové hadice; hloubka 110 mm; šířka 200 mm; délka 1600 mm; viz.příl. D.1.4.a.3</t>
  </si>
  <si>
    <t>Pol538</t>
  </si>
  <si>
    <t>Podlahové konvektory s ventilátorem; včetně uchycení a odvzdušnění; včetně hliníkové mřížky, včetně akustické folie a pružné nerezové hadice; hloubka 110 mm; šířka 200 mm; délka 1800 mm; viz.příl. D.1.4.a.3</t>
  </si>
  <si>
    <t>Pol539</t>
  </si>
  <si>
    <t>Standardní regulace pro podlahové konvektory s ventilátorem s regulátorem, prostorovým čidlem, zdrojem stejnosměrného napětí; včetně všech propojovacích kabelů (objednat ve spolupráci s výrobcem konvektorů a s montážní firmou MaR); viz.příl. D.1.4.a.3</t>
  </si>
  <si>
    <t>713</t>
  </si>
  <si>
    <t xml:space="preserve">Izolace tepelné   </t>
  </si>
  <si>
    <t>Pol540</t>
  </si>
  <si>
    <t>Izolace potrubí samolepící tepelnou izolací z pružné polyetylénové pěny tl. 15 mm; 18x1 - viz. příl. D.1.4.a.3</t>
  </si>
  <si>
    <t>Pol541</t>
  </si>
  <si>
    <t>Izolace potrubí samolepící tepelnou izolací z pružné polyetylénové pěny tl. 20 mm; 22x1 - viz. příl. D.1.4.a.3</t>
  </si>
  <si>
    <t>Pol542</t>
  </si>
  <si>
    <t>Izolace potrubí samolepící tepelnou izolací z pružné polyetylénové pěny tl. 20 mm; 28x1,5 - viz. příl. D.1.4.a.3</t>
  </si>
  <si>
    <t>Pol523</t>
  </si>
  <si>
    <t>Izolace potrubí z minerální vlny s hliníkovou folií; tl. 20 mm; 22x1 - viz. příl. D.1.4.a.6</t>
  </si>
  <si>
    <t>Pol524</t>
  </si>
  <si>
    <t>Doizolování stávajících potrubí při provedení odboček - viz. příl. D.1.4.a.6</t>
  </si>
  <si>
    <t>D4</t>
  </si>
  <si>
    <t xml:space="preserve">Montážní práce   </t>
  </si>
  <si>
    <t>Pol543</t>
  </si>
  <si>
    <t>Demontáže a úpravy napojení (doporučuje se prohlídka na místě stavby) - odhad - viz. příl. D.1.4.a.3;6</t>
  </si>
  <si>
    <t>Pol544</t>
  </si>
  <si>
    <t>Drobné stavební výpomoce - viz. příl. D.1.4.a.3;6</t>
  </si>
  <si>
    <t>Pol545</t>
  </si>
  <si>
    <t>Revize, zkoušky dle ČSN EN, proplach soustavy, propojení a oživení regulace, vyregulování otopné soustavy a okruhu pro ohřev vzt. - viz. příl. D.1.4.a.3;6;</t>
  </si>
  <si>
    <t>D.1.4.b - Zařízení pro ochlazování staveb, zařízení vzduchotechniky</t>
  </si>
  <si>
    <t>D1 - Zařízení 2 - posluchárna UP 104</t>
  </si>
  <si>
    <t>D2 - Demontáže</t>
  </si>
  <si>
    <t>D3 - Ostatní</t>
  </si>
  <si>
    <t>Zařízení 2 - posluchárna UP 104</t>
  </si>
  <si>
    <t>Pol626</t>
  </si>
  <si>
    <t>Vzduchotechnická jednotka, vnitřní provedení, vč. příslušenství</t>
  </si>
  <si>
    <t>P</t>
  </si>
  <si>
    <t>Poznámka k položce:_x000D_
- přívod: pružná manžeta, klapka, filtr G4 (coarse 60%), rotační_x000D_
            rekuperátor (min. účinnost 74 %), klapková komora, ventilátor_x000D_
            s volným oběžným kolem a EC motorem (4000 m3/h, 400 Pa),_x000D_
            pružná manžeta_x000D_
- odvod: pružná manžeta, filtr M5 (ePM10/65%), ventilátor s volným_x000D_
            obežným kolem a EC motorem (4000 m3/h, 400 Pa), rotační_x000D_
            rekuperátor, klapka, pružná manžeta_x000D_
- přívod: pružná manžeta, přímý výparník (Qch=22,4 kW, R410a),_x000D_
            eliminátor kapek, vodní ohřívač (Qt=13 kW, 70/50 st.C),_x000D_
            filtr M5 (ePM10/65%), pružná manžeta_x000D_
Vzduchotechnická jednotka, vnitřní provedení, vnitřní stěny - pozink. ocel, vnější stěny lakované, tepelná izolace PUR, ventilátory s volným oběžným kolem vč. EC motorů, základní rám, stavitelné nohy. Včetně sifonů. _x000D_
Pozn.: jednotka je z prostorových důvodů rozdělena na dvě části.</t>
  </si>
  <si>
    <t>751612141</t>
  </si>
  <si>
    <t>Montáž vzduchotechnické jednotky vč. šefmontáže</t>
  </si>
  <si>
    <t>Poznámka k položce:_x000D_
Pozn.: jednotka bude dodána na místo stavby v rozebraném stavu a na místě smontována pracovníky výrobce.</t>
  </si>
  <si>
    <t>Pol589</t>
  </si>
  <si>
    <t>Kondenzační jednotka, (Qch=22,4), chladivo R410a</t>
  </si>
  <si>
    <t>Poznámka k položce:_x000D_
vč. komunikačního modulu 0-10V a expanzního ventilu_x000D_
Venkovní kondenzační jednotka, 3-fázové napájení, DC invertor, rotační kompresor, antikorozní žebrování.</t>
  </si>
  <si>
    <t>751721121</t>
  </si>
  <si>
    <t>Montáž kondenzační jednotky vč. příslušenství</t>
  </si>
  <si>
    <t>Pol590</t>
  </si>
  <si>
    <t>Potrubí chladiva Cu 10x1/18x1 vč. tepelné izolace</t>
  </si>
  <si>
    <t>751791144</t>
  </si>
  <si>
    <t>Montáž potrubí chladiva</t>
  </si>
  <si>
    <t>Pol591</t>
  </si>
  <si>
    <t>Plechový žlab pro uložení potrubí chladiva</t>
  </si>
  <si>
    <t>Pol592</t>
  </si>
  <si>
    <t>Montáž žlabu</t>
  </si>
  <si>
    <t>Pol593</t>
  </si>
  <si>
    <t>Chladivo R410a</t>
  </si>
  <si>
    <t>Pol594</t>
  </si>
  <si>
    <t>Revize úniku chladiva dle nařízení evropského parlamentu a rady (ES) č. 1005/2009 vč. zavedení nové evidenční knihy chladícího zařízení</t>
  </si>
  <si>
    <t>Pol595</t>
  </si>
  <si>
    <t>Ocelová konstrukce pod kondenzační jednotku, pozink,</t>
  </si>
  <si>
    <t>Pol596</t>
  </si>
  <si>
    <t>Montáž ocelové konstrukce</t>
  </si>
  <si>
    <t>Pol627</t>
  </si>
  <si>
    <t>Síto z tahokovu 500x600</t>
  </si>
  <si>
    <t>751398024</t>
  </si>
  <si>
    <t>Montáž síta z tahokovu</t>
  </si>
  <si>
    <t>Pol628</t>
  </si>
  <si>
    <t>Tlumič hluku 600x500, dl. 1000, sestavený z tlumících buněk 500x200x1000 (3 ks)</t>
  </si>
  <si>
    <t>Poznámka k položce:_x000D_
Buňkový tlumič hluku s kostrou z pozinkovaného plechu. Výplň z nehořlavého zvukově izolačního materiálu  krytého děrovaným plechem. Pro instalaci do čtyřhranného potrubí.</t>
  </si>
  <si>
    <t>751344122</t>
  </si>
  <si>
    <t>Montáž tlumiče hluku</t>
  </si>
  <si>
    <t>Pol600</t>
  </si>
  <si>
    <t>Anemostat vířivý přestavitelný pr. 400</t>
  </si>
  <si>
    <t>Poznámka k položce:_x000D_
Přestavitelný vířivý anemostat s protiběžně uspořádánými lamelami v kruhovém provedení, s výfukem ve tvaru difuzoru, s vířivým horizontálním, příp. podle nastavení vířivých lopatek šikmým nebo svislým směrem výfuku. Přestavitelné provedení skládající se z čelní desky s přestavitelnými lopatkami - motoricky 230 V. Přímé vertikální napojení na vzduchovod. Výfuková část ve tvaru difuzoru a krytka z hliníku, lamely, skříň, nástavec a připojovací komora z pozinkovaného plechu. Povrch čelní části anemostatu a límce v barevném odstínu dle stupnice RAL9001.</t>
  </si>
  <si>
    <t>751322142</t>
  </si>
  <si>
    <t>Montáž anemostatu</t>
  </si>
  <si>
    <t>Pol629</t>
  </si>
  <si>
    <t>Stěnová mřížka 1000x400, vzdálenost lamel 20, regulace R1</t>
  </si>
  <si>
    <t>Poznámka k položce:_x000D_
Stěnová mřížka z hliníkových profilů s povrchovou úpravou přírodní elox. Upevňovací zámky z ocelového pozinkovaného plechu. S regulací R1.</t>
  </si>
  <si>
    <t>751398025</t>
  </si>
  <si>
    <t>Montáž stěnové mřížky</t>
  </si>
  <si>
    <t>Poznámka k položce:_x000D_
Požární klapky dle následující specifikace:_x000D_
Požární klapka kouřotěsná. Ovládání servopohonem 230 V a termoelektrickým spouštěcím zařízením. Po připojení na napájecí napětí AC 230V přestaví list klapky do provozní polohy "OTEVŘENO" a současně předepne svoji zpětnou pružinu. Po dobu, kdy je servopohon pod napětím, nachází se list klapky v poloze "OTEVŘENO" a zpětná pružina je předepnuta. Jestliže dojde k přerušení napájení servopohonu (ztrátou napájecího napětí nebo stisknutím resetovacího tlačítka na termoelektrickém spouštěcím zařízení), zpětná pružina přestaví list klapky do havarijní polohy "ZAVŘENO. Signalizace poloh listu klapky "OTEVŘENO" a "ZAVŘENO" je zajištěna dvěma zabudovanými, pevně nastavenými koncovými spínači.</t>
  </si>
  <si>
    <t>Pol630</t>
  </si>
  <si>
    <t>Požární klapka 500x400 - EIS90, ovládání ruční, teplotní a servopohonem</t>
  </si>
  <si>
    <t>Pol631</t>
  </si>
  <si>
    <t>Montáž požární klapky</t>
  </si>
  <si>
    <t>Pol632</t>
  </si>
  <si>
    <t>Požární klapka 560x400 - EIS90, ovládání ruční, teplotní a servopohonem</t>
  </si>
  <si>
    <t>Pol633</t>
  </si>
  <si>
    <t>Pol634</t>
  </si>
  <si>
    <t>Požární klapka 900x400 - EIS90, ovládání ruční, teplotní a servopohonem</t>
  </si>
  <si>
    <t>Pol635</t>
  </si>
  <si>
    <t>Pol607</t>
  </si>
  <si>
    <t>Regulační klapka pr. 315, ruční ovládání</t>
  </si>
  <si>
    <t>Poznámka k položce:_x000D_
Regulační klapka do kruhového potrubí. Páku klapky je možno aretovat stavěcím šroubem v libovolné poloze • regulace 0 –100% při úhlu otočení 0 – 90˚</t>
  </si>
  <si>
    <t>751514681</t>
  </si>
  <si>
    <t>Montáž regulační klapky</t>
  </si>
  <si>
    <t>Pol636</t>
  </si>
  <si>
    <t>Regulační klapka 315x400, ruční ovládání</t>
  </si>
  <si>
    <t>Poznámka k položce:_x000D_
Regulační klapka do čtyřhranného potrubí složená z rámu klapky, listu a ovládání. Rám klapky z ohýbaných plechových profilů, spojených šrouby. List lisovaný z plechu. Ovládání ruční.</t>
  </si>
  <si>
    <t>751514614</t>
  </si>
  <si>
    <t>Pol609</t>
  </si>
  <si>
    <t>Potrubí Spiro pr. 315, 40% tvarovek</t>
  </si>
  <si>
    <t>751511184</t>
  </si>
  <si>
    <t>Montáž Spiro potrubí pr. 315</t>
  </si>
  <si>
    <t>Pol637</t>
  </si>
  <si>
    <t>Čtyřhranné potrubí sk. I, pozink, do obvodu 1500, 40% tvarovek</t>
  </si>
  <si>
    <t>751511005</t>
  </si>
  <si>
    <t>Montáž čtyřhranného potrubí, do obvodu 1500</t>
  </si>
  <si>
    <t>Pol638</t>
  </si>
  <si>
    <t>Čtyřhranné potrubí sk. I, pozink, do obvodu 1890, 50% tvarovek</t>
  </si>
  <si>
    <t>751511005.1</t>
  </si>
  <si>
    <t>Montáž čtyřhranného potrubí, do obvodu 1890</t>
  </si>
  <si>
    <t>Pol639</t>
  </si>
  <si>
    <t>Čtyřhranné potrubí sk. I, pozink, do obvodu 2630, 50% tvarovek</t>
  </si>
  <si>
    <t>751511005.2</t>
  </si>
  <si>
    <t>Montáž čtyřhranného potrubí, do obvodu 2630</t>
  </si>
  <si>
    <t>Pol640</t>
  </si>
  <si>
    <t>Čtyřhranné potrubí sk. I, pozink, do obvodu 3500, 100% tvarovek</t>
  </si>
  <si>
    <t>751511005.3</t>
  </si>
  <si>
    <t>Montáž čtyřhranného potrubí, do obvodu 3500</t>
  </si>
  <si>
    <t>Pol641</t>
  </si>
  <si>
    <t>Čtyřhranné potrubí sk. I, pozink, do obvodu 1890, 60% tvarovek (pro oboustrannou požární odolnost)</t>
  </si>
  <si>
    <t>Poznámka k položce:_x000D_
Čtyřhranné potrubí sk. I, pozink, do obvodu 1890, 60% tvarovek. Plech min. tloušťky 0,7mm. Jednotlivé segmenty potrubí jsou spojeny přírubami výšky 30mm. Mezi příruby je nutné vložit nehořlé těsnění pomocí keramické pásky. Potrubí musí být provedeno minimálně ve třídě vzduchotěsnosti B dle ČSN EN 1507.</t>
  </si>
  <si>
    <t>751511022</t>
  </si>
  <si>
    <t>Pol642</t>
  </si>
  <si>
    <t>Čtyřhranné potrubí sk. I, pozink, do obvodu 2630 (pro oboustrannou požární odolnost)</t>
  </si>
  <si>
    <t>Poznámka k položce:_x000D_
Čtyřhranné potrubí sk. I, pozink, do obvodu 2630, 60% tvarovek. Plech min. tloušťky 0,7mm. Jednotlivé segmenty potrubí jsou spojeny přírubami výšky 30mm. Mezi příruby je nutné vložit nehořlé těsnění pomocí keramické pásky. Potrubí musí být provedeno minimálně ve třídě vzduchotěsnosti B dle ČSN EN 1507.</t>
  </si>
  <si>
    <t>751511023</t>
  </si>
  <si>
    <t>Pol618</t>
  </si>
  <si>
    <t>Tepelná izolace vnitřní, minerální, tl. 40 mm, Al folie</t>
  </si>
  <si>
    <t>Poznámka k položce:_x000D_
Tepelná izolace - minerální vlna, AL folie</t>
  </si>
  <si>
    <t>Pol619</t>
  </si>
  <si>
    <t>Montáž tepelné izolace vnitřní</t>
  </si>
  <si>
    <t>Pol620</t>
  </si>
  <si>
    <t>Požární izolace -  požárně izolovat na EI 30/DP1, požární odolnost z obou stran (i ↔ o) typ B - tl. 50 mm</t>
  </si>
  <si>
    <t>Poznámka k položce:_x000D_
Požární izolace EI30. Izolace bude provedena rohožemi v pletivu U Protect Wired Mat 4.0 Alu1 (tj. rohož z minerální vlny Ultimate o jmenovité objemové hmotnosti 66 kg/m3, s černou hliníkovou fólii vloženou mezi rohož a pletivo). Provedení pro požární odolnost z obou stran (i ↔ o) typ B - tl. 50 mm.</t>
  </si>
  <si>
    <t>Pol621</t>
  </si>
  <si>
    <t>Montáž požární izolace</t>
  </si>
  <si>
    <t>Pol622</t>
  </si>
  <si>
    <t>Nátěr potrubí vedeného nad podhledem, odstín RAL 7012, 1x základ, 2x vrchní</t>
  </si>
  <si>
    <t>Pol623</t>
  </si>
  <si>
    <t>Požární ucpávky</t>
  </si>
  <si>
    <t>Demontáže</t>
  </si>
  <si>
    <t>751611816</t>
  </si>
  <si>
    <t>Demontáž vzduchotechnické jednotky do 5000 m3/h vč. ekologické likvidace</t>
  </si>
  <si>
    <t>Pol57</t>
  </si>
  <si>
    <t>Demontáž čtyřhranného potrubí do obvodu 3500 vč. koncových prvků, izolace a ekologické likvidace</t>
  </si>
  <si>
    <t>Ostatní</t>
  </si>
  <si>
    <t>Pol624</t>
  </si>
  <si>
    <t>Montážní a spojovací materiál</t>
  </si>
  <si>
    <t>Pol36</t>
  </si>
  <si>
    <t>Doprava a přesuny zařízení</t>
  </si>
  <si>
    <t>km</t>
  </si>
  <si>
    <t>Pol625</t>
  </si>
  <si>
    <t>Práce autojeřábu</t>
  </si>
  <si>
    <t>Výškové práce, montážní plošiny, lešení</t>
  </si>
  <si>
    <t>Komplexní zkouška</t>
  </si>
  <si>
    <t>hod.</t>
  </si>
  <si>
    <t>Značení vzduchotechnického zařízení a potrubí dle platných ČSN</t>
  </si>
  <si>
    <t>Pol41</t>
  </si>
  <si>
    <t>Realizační a dílenská dokumentace</t>
  </si>
  <si>
    <t>Pol42</t>
  </si>
  <si>
    <t>Dokumentace skutečného provedení</t>
  </si>
  <si>
    <t>Pol43</t>
  </si>
  <si>
    <t>Předávací dokumentace včetně zaškolení obsluhy</t>
  </si>
  <si>
    <t xml:space="preserve">D.1.4.d - Zařízení pro měření a regulaci </t>
  </si>
  <si>
    <t>D1 - Komponenty řídícího systému</t>
  </si>
  <si>
    <t>D2 - Polní instrumentace</t>
  </si>
  <si>
    <t>D3 - Silová elektrovýbava</t>
  </si>
  <si>
    <t>D4 - Inženýrské práce</t>
  </si>
  <si>
    <t>D5 - Montáže</t>
  </si>
  <si>
    <t>Komponenty řídícího systému</t>
  </si>
  <si>
    <t>Pol660</t>
  </si>
  <si>
    <t>6xAI, R 0-2500Ohm, U 0-10V, I 0-20mA analogová vstupní expanze T2032EX</t>
  </si>
  <si>
    <t>Pol661</t>
  </si>
  <si>
    <t>8x AO, 0-10V analogová výstupní expanze T2032EX</t>
  </si>
  <si>
    <t>Pol662</t>
  </si>
  <si>
    <t>8x DI, 12-30V DC dvouhodnotová vstupní expanze T2032EX</t>
  </si>
  <si>
    <t>Pol663</t>
  </si>
  <si>
    <t>4xDO, 1x přepínací + 3x spínací kontakt relé dvouhodnotová výstupní expanze T2032EX</t>
  </si>
  <si>
    <t>Pol664</t>
  </si>
  <si>
    <t>napájení systému T2032EX + periferie (DI, AI) zdroj 12VDC/1,25A stab., 24VDC/0,25A</t>
  </si>
  <si>
    <t>Pol665</t>
  </si>
  <si>
    <t>6xAI, 8xDI, 8xDO, 4xAO, Uni COM, ETH, nap.12VDC kompaktní regulátor T2032CX sestava</t>
  </si>
  <si>
    <t>Pol666</t>
  </si>
  <si>
    <t>pro T2032EX, KOMCNV10 - rev 1.0 komunikační modul RS485 s GO</t>
  </si>
  <si>
    <t>Pol740</t>
  </si>
  <si>
    <t>skříň T2032EX ( 2008E) nástěnná vybavená, 4x18 mod.</t>
  </si>
  <si>
    <t>Polní instrumentace</t>
  </si>
  <si>
    <t>Pol667</t>
  </si>
  <si>
    <t>odporový teploměr do klimatizace</t>
  </si>
  <si>
    <t>Pol668</t>
  </si>
  <si>
    <t>odporový teploměr příložný</t>
  </si>
  <si>
    <t>Pol669</t>
  </si>
  <si>
    <t>proudový venkovní teploměr 4-20mA</t>
  </si>
  <si>
    <t>Pol670</t>
  </si>
  <si>
    <t>snímač kvality vzduchu-CO2 prostorový</t>
  </si>
  <si>
    <t>Pol671</t>
  </si>
  <si>
    <t>snímač kvality vzduchu-CO2 kanálový</t>
  </si>
  <si>
    <t>Pol672</t>
  </si>
  <si>
    <t>protimrazová ochrana</t>
  </si>
  <si>
    <t>Pol673</t>
  </si>
  <si>
    <t>detektor kouře do potrubí VZT</t>
  </si>
  <si>
    <t>Pol674</t>
  </si>
  <si>
    <t>signalizátor dP včetně odběrů</t>
  </si>
  <si>
    <t>Pol675</t>
  </si>
  <si>
    <t>směšovací klapka DN32</t>
  </si>
  <si>
    <t>Pol676</t>
  </si>
  <si>
    <t>servo pro směšovací ventil 24VAC ( 0-10V)</t>
  </si>
  <si>
    <t>Pol677</t>
  </si>
  <si>
    <t>servopohon pro VZT klapku 20Nm s regulací 24VAC ( 0-10V)</t>
  </si>
  <si>
    <t>Pol678</t>
  </si>
  <si>
    <t>servopohon  pro VZT klapku s HF 20Nm 24VAC</t>
  </si>
  <si>
    <t>Silová elektrovýbava</t>
  </si>
  <si>
    <t>Pol679</t>
  </si>
  <si>
    <t>modulový vypínač 3 pólový vypínač 3f, 40A</t>
  </si>
  <si>
    <t>Pol680</t>
  </si>
  <si>
    <t>vyp. spoušť pro ZP-A, PL7  vypínací spoušť 230 V</t>
  </si>
  <si>
    <t>Pol682</t>
  </si>
  <si>
    <t>jistič 1 pólový jistič 2 A, char. C</t>
  </si>
  <si>
    <t>Pol683</t>
  </si>
  <si>
    <t>jistič 1 pólový jistič 4 A, char. C</t>
  </si>
  <si>
    <t>Pol684</t>
  </si>
  <si>
    <t>jistič 1 pólový jistič 6 A, char. C</t>
  </si>
  <si>
    <t>Pol685</t>
  </si>
  <si>
    <t>jistič 1 pólový jistič 10 A, char. C</t>
  </si>
  <si>
    <t>Pol686</t>
  </si>
  <si>
    <t>jistič 3 pólový jistič 6 A, char. C</t>
  </si>
  <si>
    <t>Pol687</t>
  </si>
  <si>
    <t>jistič 3 pólový jistič 10 A, char. C</t>
  </si>
  <si>
    <t>Pol741</t>
  </si>
  <si>
    <t>0 relé 2P, 230 VAC</t>
  </si>
  <si>
    <t>Pol690</t>
  </si>
  <si>
    <t>patice na DIN lištu patice pro relé 40.52</t>
  </si>
  <si>
    <t>Pol691</t>
  </si>
  <si>
    <t>modul. st., do 900 W / AC3  stykač 1f, 1NO, man. ovl.</t>
  </si>
  <si>
    <t>Pol692</t>
  </si>
  <si>
    <t>pom. kontakt pro ES pomocný kontakt 1NO, 1NC</t>
  </si>
  <si>
    <t>Pol694</t>
  </si>
  <si>
    <t>transformátor  transformátor 230/24 V, 50 VA</t>
  </si>
  <si>
    <t>Pol742</t>
  </si>
  <si>
    <t>zdroj 230/24 VDC, 100 W</t>
  </si>
  <si>
    <t>Pol696</t>
  </si>
  <si>
    <t>SPD typ 3 přep ochr. s vf filtrem, 2 A</t>
  </si>
  <si>
    <t>Pol697</t>
  </si>
  <si>
    <t>zásuvka nástěnná 230V</t>
  </si>
  <si>
    <t>Pol698</t>
  </si>
  <si>
    <t>zásuvka nástěnná 400V</t>
  </si>
  <si>
    <t>Inženýrské práce</t>
  </si>
  <si>
    <t>Pol699</t>
  </si>
  <si>
    <t>Programové vybavení řídicí(ch) stanic(e)</t>
  </si>
  <si>
    <t>Pol700</t>
  </si>
  <si>
    <t>Programové vybavení  na PC</t>
  </si>
  <si>
    <t>Programové vybavení na PC</t>
  </si>
  <si>
    <t>Pol701</t>
  </si>
  <si>
    <t>Seřízení, uvedení do provozu, testy, zkoušky</t>
  </si>
  <si>
    <t>Pol702</t>
  </si>
  <si>
    <t>Zaškolení, manuály</t>
  </si>
  <si>
    <t>Pol703</t>
  </si>
  <si>
    <t>Výrobní dokumentace</t>
  </si>
  <si>
    <t>Pol704</t>
  </si>
  <si>
    <t>Dokumentace skutečného stavu</t>
  </si>
  <si>
    <t>Pol705</t>
  </si>
  <si>
    <t>Revize</t>
  </si>
  <si>
    <t>Pol706</t>
  </si>
  <si>
    <t>Doprava</t>
  </si>
  <si>
    <t>D5</t>
  </si>
  <si>
    <t>Montáže</t>
  </si>
  <si>
    <t>Pol707</t>
  </si>
  <si>
    <t>CYKY 3x1,5 včetně montáže</t>
  </si>
  <si>
    <t>Pol708</t>
  </si>
  <si>
    <t>CYKY 5x1,5 včetně montáže</t>
  </si>
  <si>
    <t>Pol709</t>
  </si>
  <si>
    <t>YSLCY-JZ  4x1,5 včetně montáže</t>
  </si>
  <si>
    <t>YSLCY-JZ 4x1,5 včetně montáže</t>
  </si>
  <si>
    <t>Pol710</t>
  </si>
  <si>
    <t>J-Y(St)Y  1x2x0,8 včetně montáže</t>
  </si>
  <si>
    <t>J-Y(St)Y 1x2x0,8 včetně montáže</t>
  </si>
  <si>
    <t>Pol711</t>
  </si>
  <si>
    <t>J-Y(St)Y  2x2x0,8 včetně montáže</t>
  </si>
  <si>
    <t>J-Y(St)Y 2x2x0,8 včetně montáže</t>
  </si>
  <si>
    <t>Pol712</t>
  </si>
  <si>
    <t>J-Y(St)Y  4x2x0,8 včetně montáže</t>
  </si>
  <si>
    <t>J-Y(St)Y 4x2x0,8 včetně montáže</t>
  </si>
  <si>
    <t>Pol713</t>
  </si>
  <si>
    <t>LAM TWIN FTP 4x2x0,5 včetně montáže</t>
  </si>
  <si>
    <t>Pol714</t>
  </si>
  <si>
    <t>žlab KABLOFIL 62x50 /m vč. montáže</t>
  </si>
  <si>
    <t>Pol715</t>
  </si>
  <si>
    <t>žlab KABLOFIL 125x50 /m vč. montáže</t>
  </si>
  <si>
    <t>Pol743</t>
  </si>
  <si>
    <t>závesy, kolena/oblouky, pomocný materiál</t>
  </si>
  <si>
    <t>Pol717</t>
  </si>
  <si>
    <t>trubka plast D16 včetně montáže</t>
  </si>
  <si>
    <t>Pol718</t>
  </si>
  <si>
    <t>trubka ohebná D16 včetně montáže</t>
  </si>
  <si>
    <t>Pol744</t>
  </si>
  <si>
    <t>Pomocný montážní materiál</t>
  </si>
  <si>
    <t>Pol745</t>
  </si>
  <si>
    <t>montáž plast. rozvaděče,skříně,ústředny.......</t>
  </si>
  <si>
    <t>Pol721</t>
  </si>
  <si>
    <t>montáž malého přístroje - teploměr,zaplavení, houkačka, HUP, expanze, ÚV,odlučovač,PPK,STOP</t>
  </si>
  <si>
    <t>Pol722</t>
  </si>
  <si>
    <t>montáž detektoru plynu, kouře</t>
  </si>
  <si>
    <t>Pol723</t>
  </si>
  <si>
    <t>montáž snímače tlaku, mrazové ochrany, hygrostatu</t>
  </si>
  <si>
    <t>Pol724</t>
  </si>
  <si>
    <t>montáž směšovacího ventilu</t>
  </si>
  <si>
    <t>Pol725</t>
  </si>
  <si>
    <t>montáž servopohonu klapek</t>
  </si>
  <si>
    <t>Pol726</t>
  </si>
  <si>
    <t>připojení kondezační jednotky</t>
  </si>
  <si>
    <t>Pol727</t>
  </si>
  <si>
    <t>montáž FM + připojení motoru</t>
  </si>
  <si>
    <t>Pol728</t>
  </si>
  <si>
    <t>připojení a odzkoušení motoru</t>
  </si>
  <si>
    <t>Pol729</t>
  </si>
  <si>
    <t>Připojení podlahových konvektorů</t>
  </si>
  <si>
    <t>Pol730</t>
  </si>
  <si>
    <t>Připojení namemostatů</t>
  </si>
  <si>
    <t>Pol746</t>
  </si>
  <si>
    <t>prostupy, stavební přípomoce, přesun hmot, ekologická likvidace</t>
  </si>
  <si>
    <t>Pol747</t>
  </si>
  <si>
    <t>Zakončení, popsání kabelů</t>
  </si>
  <si>
    <t>Pol748</t>
  </si>
  <si>
    <t>Návoz materiálu, nářadí, logistika</t>
  </si>
  <si>
    <t>Pol749</t>
  </si>
  <si>
    <t>Demontáže stávajícího zařízení MaR</t>
  </si>
  <si>
    <t>D.1.4.e - Zařízení zdravotně-technických instalací</t>
  </si>
  <si>
    <t xml:space="preserve">    7 13 0 - Izolace tepelné</t>
  </si>
  <si>
    <t xml:space="preserve">    7 21 0 - ZTI - Kanalizace</t>
  </si>
  <si>
    <t xml:space="preserve">    7 22 0 - ZTI - Vnitřní vodovod</t>
  </si>
  <si>
    <t xml:space="preserve">    7 25 0 - ZTI - Zařizovací předměty ZTI</t>
  </si>
  <si>
    <t xml:space="preserve">    727 - Zdravotechnika - požární ochrana</t>
  </si>
  <si>
    <t>7 13 0</t>
  </si>
  <si>
    <t>Izolace tepelné</t>
  </si>
  <si>
    <t>713471211</t>
  </si>
  <si>
    <t>Montáž tepelné izolace potrubí snímatelnými pouzdry na suchý zip</t>
  </si>
  <si>
    <t>Montáž izolace tepelné potrubí, ohybů, přírub, armatur nebo tvarovek snímatelnými pouzdry s vrstvenou izolací s upevněním na suchý zip (izolační materiál ve specifikaci) potrubí</t>
  </si>
  <si>
    <t>https://podminky.urs.cz/item/CS_URS_2023_02/713471211</t>
  </si>
  <si>
    <t>28377048</t>
  </si>
  <si>
    <t>pouzdro izolační potrubní z pěnového polyetylenu 28/20mm</t>
  </si>
  <si>
    <t>542357386</t>
  </si>
  <si>
    <t>28377045</t>
  </si>
  <si>
    <t>pouzdro izolační potrubní z pěnového polyetylenu 22/20mm</t>
  </si>
  <si>
    <t>-834106548</t>
  </si>
  <si>
    <t>7 21 0</t>
  </si>
  <si>
    <t>ZTI - Kanalizace</t>
  </si>
  <si>
    <t>202105</t>
  </si>
  <si>
    <t>napojení na stáv. odpad(demontáž potrubí DN100, vysazení nové odbočky a napojení na stáv. odpad DN100)</t>
  </si>
  <si>
    <t>721174025</t>
  </si>
  <si>
    <t>Potrubí kanalizační z PP odpadní DN 110</t>
  </si>
  <si>
    <t>Potrubí z trub polypropylenových odpadní (svislé) DN 110</t>
  </si>
  <si>
    <t>https://podminky.urs.cz/item/CS_URS_2023_02/721174025</t>
  </si>
  <si>
    <t>721174043</t>
  </si>
  <si>
    <t>Potrubí kanalizační z PP připojovací DN 50</t>
  </si>
  <si>
    <t>Potrubí z trub polypropylenových připojovací DN 50</t>
  </si>
  <si>
    <t>https://podminky.urs.cz/item/CS_URS_2023_02/721174043</t>
  </si>
  <si>
    <t>201952</t>
  </si>
  <si>
    <t>kamerové zkoušky stávající kanalizace</t>
  </si>
  <si>
    <t>202106</t>
  </si>
  <si>
    <t>uchycení potrubí kondenzátu objímkami po 2 m</t>
  </si>
  <si>
    <t>202107</t>
  </si>
  <si>
    <t>vodicí tyč -uchycení svislého potrubí od čerpacího boxu  v dl.3,00 m</t>
  </si>
  <si>
    <t>vodicí tyč -uchycení svislého potrubí od čerpacího boxu v dl.3,00 m</t>
  </si>
  <si>
    <t>722174025</t>
  </si>
  <si>
    <t>Potrubí vodovodní plastové PPR svar polyfúze PN 20 D 40x6,7 mm</t>
  </si>
  <si>
    <t>Potrubí z plastových trubek z polypropylenu PPR svařovaných polyfúzně PN 20 (SDR 6) D 40 x 6,7</t>
  </si>
  <si>
    <t>https://podminky.urs.cz/item/CS_URS_2023_02/722174025</t>
  </si>
  <si>
    <t>721290111</t>
  </si>
  <si>
    <t>Zkouška těsnosti potrubí kanalizace vodou DN do 125</t>
  </si>
  <si>
    <t>Zkouška těsnosti kanalizace v objektech vodou do DN 125</t>
  </si>
  <si>
    <t>https://podminky.urs.cz/item/CS_URS_2023_02/721290111</t>
  </si>
  <si>
    <t>998721102</t>
  </si>
  <si>
    <t>Přesun hmot tonážní pro vnitřní kanalizace v objektech v přes 6 do 12 m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</si>
  <si>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</si>
  <si>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</si>
  <si>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7 22 0</t>
  </si>
  <si>
    <t>ZTI - Vnitřní vodovod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</si>
  <si>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</si>
  <si>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</si>
  <si>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</si>
  <si>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https://podminky.urs.cz/item/CS_URS_2023_02/722174022</t>
  </si>
  <si>
    <t>201963</t>
  </si>
  <si>
    <t>napojení na stáv. rozvod 25/3,5 vč. výměny potrubí PPr 25/4,6</t>
  </si>
  <si>
    <t>722230101</t>
  </si>
  <si>
    <t>Ventil přímý G 1/2" se dvěma závity</t>
  </si>
  <si>
    <t>Armatury se dvěma závity ventily přímé G 1/2"</t>
  </si>
  <si>
    <t>https://podminky.urs.cz/item/CS_URS_2023_02/722230101</t>
  </si>
  <si>
    <t>722230102</t>
  </si>
  <si>
    <t>Ventil přímý G 3/4" se dvěma závity</t>
  </si>
  <si>
    <t>Armatury se dvěma závity ventily přímé G 3/4"</t>
  </si>
  <si>
    <t>https://podminky.urs.cz/item/CS_URS_2023_02/722230102</t>
  </si>
  <si>
    <t>722290234</t>
  </si>
  <si>
    <t>Proplach a dezinfekce vodovodního potrubí DN do 80</t>
  </si>
  <si>
    <t>Zkoušky, proplach a desinfekce vodovodního potrubí proplach a desinfekce vodovodního potrubí do DN 80</t>
  </si>
  <si>
    <t>https://podminky.urs.cz/item/CS_URS_2023_02/722290234</t>
  </si>
  <si>
    <t>722290226</t>
  </si>
  <si>
    <t>Zkouška těsnosti vodovodního potrubí závitového DN do 50</t>
  </si>
  <si>
    <t>Zkoušky, proplach a desinfekce vodovodního potrubí zkoušky těsnosti vodovodního potrubí závitového do DN 50</t>
  </si>
  <si>
    <t>https://podminky.urs.cz/item/CS_URS_2023_02/722290226</t>
  </si>
  <si>
    <t>878967430</t>
  </si>
  <si>
    <t>998722202</t>
  </si>
  <si>
    <t>Přesun hmot procentní pro vnitřní vodovod v objektech v přes 6 do 12 m</t>
  </si>
  <si>
    <t>%</t>
  </si>
  <si>
    <t>Přesun hmot pro vnitřní vodovod stanovený procentní sazbou (%) z ceny vodorovná dopravní vzdálenost do 50 m v objektech výšky přes 6 do 12 m</t>
  </si>
  <si>
    <t>https://podminky.urs.cz/item/CS_URS_2023_02/998722202</t>
  </si>
  <si>
    <t>7 25 0</t>
  </si>
  <si>
    <t>ZTI - Zařizovací předměty ZTI</t>
  </si>
  <si>
    <t>725530116</t>
  </si>
  <si>
    <t>ZásobníkTUV el.tlakový – 5l včetně uzávěrů</t>
  </si>
  <si>
    <t>202110</t>
  </si>
  <si>
    <t>ČERPACÍ BOX H=11m Qmax 4,5 l/s, 600 W , 230 V</t>
  </si>
  <si>
    <t>202111</t>
  </si>
  <si>
    <t>Umývátko keramické kruhové DN400 zapuštěné do skříňky + skříňka + sifon + montáž</t>
  </si>
  <si>
    <t>725813111</t>
  </si>
  <si>
    <t>Ventil rohový bez připojovací trubičky nebo flexi hadičky G 1/2"</t>
  </si>
  <si>
    <t>Ventily rohové bez připojovací trubičky nebo flexi hadičky G 1/2"</t>
  </si>
  <si>
    <t>https://podminky.urs.cz/item/CS_URS_2023_02/725813111</t>
  </si>
  <si>
    <t>725822612</t>
  </si>
  <si>
    <t>Baterie umyvadlová stojánková páková s výpustí</t>
  </si>
  <si>
    <t>soub</t>
  </si>
  <si>
    <t>Baterie umyvadlové stojánkové pákové s výpustí</t>
  </si>
  <si>
    <t>https://podminky.urs.cz/item/CS_URS_2023_02/725822612</t>
  </si>
  <si>
    <t>201954</t>
  </si>
  <si>
    <t>sifon se suchou kjlapkou pro napojení kondenzátu HL136</t>
  </si>
  <si>
    <t>-1986508812</t>
  </si>
  <si>
    <t>998725102</t>
  </si>
  <si>
    <t>Přesun hmot tonážní pro zařizovací předměty v objektech v přes 6 do 12 m</t>
  </si>
  <si>
    <t>Přesun hmot pro zařizovací předměty stanovený z hmotnosti přesunovaného materiálu vodorovná dopravní vzdálenost do 50 m v objektech výšky přes 6 do 12 m</t>
  </si>
  <si>
    <t>https://podminky.urs.cz/item/CS_URS_2023_02/998725102</t>
  </si>
  <si>
    <t>727</t>
  </si>
  <si>
    <t>Zdravotechnika - požární ochrana</t>
  </si>
  <si>
    <t>727222003</t>
  </si>
  <si>
    <t>Protipožární manžeta prostupu plastového potrubí bez izolace D 50 mm stěnou tl 100 mm požární odolnost EI 90</t>
  </si>
  <si>
    <t>1349876012</t>
  </si>
  <si>
    <t>Protipožární ochranné manžety plastového potrubí prostup stěnou tloušťky 100 mm požární odolnost EI 90 D 50</t>
  </si>
  <si>
    <t>https://podminky.urs.cz/item/CS_URS_2023_02/727222003</t>
  </si>
  <si>
    <t xml:space="preserve">certifikované požární utěsnění DN50(manžeta) včetně osazení </t>
  </si>
  <si>
    <t>727222005</t>
  </si>
  <si>
    <t>Protipožární manžeta prostupu plastového potrubí bez izolace D 75 mm stěnou tl 100 mm požární odolnost EI 90</t>
  </si>
  <si>
    <t>-100167166</t>
  </si>
  <si>
    <t>Protipožární ochranné manžety plastového potrubí prostup stěnou tloušťky 100 mm požární odolnost EI 90 D 75</t>
  </si>
  <si>
    <t>https://podminky.urs.cz/item/CS_URS_2023_02/727222005</t>
  </si>
  <si>
    <t xml:space="preserve">certifikované požární utěsnění DN100(manžeta) včetně osazení </t>
  </si>
  <si>
    <t>D.1.4.l - Zařízení slaboproudé elektrotechniky - Strukturovaná kabeláž</t>
  </si>
  <si>
    <t>D9 - Strukturovaná kabeláž - etapa UP104</t>
  </si>
  <si>
    <t xml:space="preserve">    D2 - Strukturovaná kabeláž</t>
  </si>
  <si>
    <t xml:space="preserve">    D5 - LAN+WiFi  -  viz příloha "Požadované technické parametry dodávky"</t>
  </si>
  <si>
    <t xml:space="preserve">    D6 - Úložný materiál</t>
  </si>
  <si>
    <t xml:space="preserve">    D7 - Ostatní</t>
  </si>
  <si>
    <t>D9</t>
  </si>
  <si>
    <t>Strukturovaná kabeláž - etapa UP104</t>
  </si>
  <si>
    <t>Strukturovaná kabeláž</t>
  </si>
  <si>
    <t>Pol262</t>
  </si>
  <si>
    <t>kabel metalický 4P/UTP/kat.6 LSOH</t>
  </si>
  <si>
    <t>Pol263</t>
  </si>
  <si>
    <t>zásuvka 2xRJ45/u, kat.6 - na omítku</t>
  </si>
  <si>
    <t>Pol264</t>
  </si>
  <si>
    <t>zásuvka 2xRJ45/u, kat.6 - pod omítku</t>
  </si>
  <si>
    <t>Pol265</t>
  </si>
  <si>
    <t>konektor RJ45/u, kat.6, přímý modulární, na instalační kabel</t>
  </si>
  <si>
    <t>178</t>
  </si>
  <si>
    <t>Pol266</t>
  </si>
  <si>
    <t>patch kabel RJ45-RJ45/4P/UTP/kat.6/1m LSOH</t>
  </si>
  <si>
    <t>180</t>
  </si>
  <si>
    <t>Pol267</t>
  </si>
  <si>
    <t>patch kabel RJ45-RJ45/4P/UTP/kat.6/2m LSOH</t>
  </si>
  <si>
    <t>182</t>
  </si>
  <si>
    <t>Pol268</t>
  </si>
  <si>
    <t>patch kabel RJ45-RJ45/4P/UTP/kat.6/3m LSOH</t>
  </si>
  <si>
    <t>184</t>
  </si>
  <si>
    <t>Pol269</t>
  </si>
  <si>
    <t>patch kabel RJ45-RJ45/4P/UTP/kat.6/5m LSOH</t>
  </si>
  <si>
    <t>186</t>
  </si>
  <si>
    <t>Pol270</t>
  </si>
  <si>
    <t>zatažení a upevnění metalického kabelu 4P v rozvaděči</t>
  </si>
  <si>
    <t>188</t>
  </si>
  <si>
    <t>Pol271</t>
  </si>
  <si>
    <t>připojení metalického kabelu 4P na patch panel</t>
  </si>
  <si>
    <t>190</t>
  </si>
  <si>
    <t>Pol272</t>
  </si>
  <si>
    <t>měření metalické kabeláže (UTP/kat.6), měř. protokol</t>
  </si>
  <si>
    <t>192</t>
  </si>
  <si>
    <t>Pol273</t>
  </si>
  <si>
    <t>popiska zásuvky, patch panelu, kabelu</t>
  </si>
  <si>
    <t>194</t>
  </si>
  <si>
    <t>Pol293</t>
  </si>
  <si>
    <t>drobný montážní, úložný + podružný materiál</t>
  </si>
  <si>
    <t>196</t>
  </si>
  <si>
    <t>LAN+WiFi  -  viz příloha "Požadované technické parametry dodávky"</t>
  </si>
  <si>
    <t>Pol275</t>
  </si>
  <si>
    <t>bezdrátový přístupový bod s externími anténami</t>
  </si>
  <si>
    <t>198</t>
  </si>
  <si>
    <t>D6</t>
  </si>
  <si>
    <t>Úložný materiál</t>
  </si>
  <si>
    <t>Pol245</t>
  </si>
  <si>
    <t>kabelový žlab FeZn drátěný 50x50 komplet (vč. zavěšení/uchycení, spojek)</t>
  </si>
  <si>
    <t>200</t>
  </si>
  <si>
    <t>Pol278</t>
  </si>
  <si>
    <t>kabelový žlab FeZn plný 62x50 komplet (vč. zavěšení/uchycení, spojek)</t>
  </si>
  <si>
    <t>202</t>
  </si>
  <si>
    <t>Pol279</t>
  </si>
  <si>
    <t>lišta elektroinstalační PVC 20x20</t>
  </si>
  <si>
    <t>204</t>
  </si>
  <si>
    <t>Pol280</t>
  </si>
  <si>
    <t>lišta elektroinstalační PVC 40x20</t>
  </si>
  <si>
    <t>206</t>
  </si>
  <si>
    <t>Pol281</t>
  </si>
  <si>
    <t>trubka elektroinstalační ohebná PVC 1240 (750N)</t>
  </si>
  <si>
    <t>208</t>
  </si>
  <si>
    <t>Pol282</t>
  </si>
  <si>
    <t>kabelová příchytka - svazkový držák FeZn (vč. uchycení)</t>
  </si>
  <si>
    <t>210</t>
  </si>
  <si>
    <t>Pol294</t>
  </si>
  <si>
    <t>krabice přístrojová PVC 68</t>
  </si>
  <si>
    <t>212</t>
  </si>
  <si>
    <t>Pol284</t>
  </si>
  <si>
    <t>protahovací vodič do trubek AY 2.5 č</t>
  </si>
  <si>
    <t>214</t>
  </si>
  <si>
    <t>Pol285</t>
  </si>
  <si>
    <t>průraz zdí vč. začištění</t>
  </si>
  <si>
    <t>216</t>
  </si>
  <si>
    <t>Pol286</t>
  </si>
  <si>
    <t>průraz stropu vč. začištění</t>
  </si>
  <si>
    <t>218</t>
  </si>
  <si>
    <t>Pol250</t>
  </si>
  <si>
    <t>zednické přípomoce</t>
  </si>
  <si>
    <t>220</t>
  </si>
  <si>
    <t>Pol251</t>
  </si>
  <si>
    <t>protipožární ucpávka průrazu mezi požárními úseky</t>
  </si>
  <si>
    <t>222</t>
  </si>
  <si>
    <t>Pol295</t>
  </si>
  <si>
    <t>použití lešení pro výškové práce</t>
  </si>
  <si>
    <t>224</t>
  </si>
  <si>
    <t>Pol253</t>
  </si>
  <si>
    <t>demontáž a zpětná montáž stávajícího podhledu</t>
  </si>
  <si>
    <t>226</t>
  </si>
  <si>
    <t>Pol296</t>
  </si>
  <si>
    <t>228</t>
  </si>
  <si>
    <t>D7</t>
  </si>
  <si>
    <t>Pol255</t>
  </si>
  <si>
    <t>koordinace (GD / TDI / TZB / ZČU CIV)</t>
  </si>
  <si>
    <t>230</t>
  </si>
  <si>
    <t>Pol297</t>
  </si>
  <si>
    <t>zařízení staveniště</t>
  </si>
  <si>
    <t>232</t>
  </si>
  <si>
    <t>Pol290</t>
  </si>
  <si>
    <t>dokumentace skutečného provedení</t>
  </si>
  <si>
    <t>234</t>
  </si>
  <si>
    <t>Pol291</t>
  </si>
  <si>
    <t>doprava materiálu na stavbu</t>
  </si>
  <si>
    <t>236</t>
  </si>
  <si>
    <t>Pol292</t>
  </si>
  <si>
    <t>doprava techniků na stavbu / ubytování</t>
  </si>
  <si>
    <t>238</t>
  </si>
  <si>
    <t>Úroveň 4:</t>
  </si>
  <si>
    <t>D.1.4.m.1 - Zařízení AV techniky - stavba</t>
  </si>
  <si>
    <t>D2 - Posluchárna 104</t>
  </si>
  <si>
    <t>D6 - Ostatní</t>
  </si>
  <si>
    <t>Posluchárna 104</t>
  </si>
  <si>
    <t>Pol352</t>
  </si>
  <si>
    <t>Datový kabel</t>
  </si>
  <si>
    <t>Poznámka k položce:_x000D_
Kabel F/FTP PiMF Cat.6a 500 MHz 4x2xAWG23, LSOH</t>
  </si>
  <si>
    <t>Pol353</t>
  </si>
  <si>
    <t>Kabel audio - instalační 1x2x0,22</t>
  </si>
  <si>
    <t>Poznámka k položce:_x000D_
kabel audio instalační 1x2x0,22, provedení FRNC; průměr 5,6mm</t>
  </si>
  <si>
    <t>Pol373</t>
  </si>
  <si>
    <t>Koaxiální kabel</t>
  </si>
  <si>
    <t>Poznámka k položce:_x000D_
Kabel koaxiální, 75 ohm, pásmo do 3 GHz, kapacita 52 pF; průměr dielektrika 4,8mm; vnitřní vodič Cu 1,13mm; útlum při 3GHz 33,4dB/100m, LSZH</t>
  </si>
  <si>
    <t>Pol374</t>
  </si>
  <si>
    <t>Kabel výkonový repro 2x2,5</t>
  </si>
  <si>
    <t>Poznámka k položce:_x000D_
kabel repro průřez 2x2,5, provedení FRNC, čistota mědi &gt;99%, černá izolace, kruhový průřez kabelu</t>
  </si>
  <si>
    <t>Pol375</t>
  </si>
  <si>
    <t>kabel k širokopásmové anténě</t>
  </si>
  <si>
    <t>Poznámka k položce:_x000D_
Kabel koaxiální, 50 ohm, útlum v pásmu 800 MHz menší než 12 dB/100 m, RG-11, FRNC</t>
  </si>
  <si>
    <t>Pol376</t>
  </si>
  <si>
    <t>kabelový žlab 62x50</t>
  </si>
  <si>
    <t>Poznámka k položce:_x000D_
Kabelový nosný plechový děrovaný/drátěný žlab uzavřený; včetně montážního příslušenství, spojek a záhybů; povrchová úprava pozinkováno; teplotní odolnost -50 - 150 °C;  Šířka 62 mm; funkčnost při požáru P90-R, E90, PS90; minimální hodnota max. zatížení pro požární odolnost 10 - 20 kg</t>
  </si>
  <si>
    <t>Pol377</t>
  </si>
  <si>
    <t>Demontáž stávající techniky</t>
  </si>
  <si>
    <t>Poznámka k položce:_x000D_
Demontáž stávající techniky, odpojení, uskladnění, případně příprava pro opětovné použití</t>
  </si>
  <si>
    <t>Pol378</t>
  </si>
  <si>
    <t>Montážní a spotřební materiál</t>
  </si>
  <si>
    <t>Poznámka k položce:_x000D_
Kotvící prvky, výztuhy, konektory, redukce</t>
  </si>
  <si>
    <t>Pol379</t>
  </si>
  <si>
    <t>Instalační a montážní práce</t>
  </si>
  <si>
    <t>Poznámka k položce:_x000D_
montáž koncových prvků, protažení kabeláže, instalace stojanů apod.</t>
  </si>
  <si>
    <t>Pol382</t>
  </si>
  <si>
    <t>Poznámka k položce:_x000D_
Dokumentace skutečného provedení s aktualizovanými půdorysnými výkresy a schematy zapojení</t>
  </si>
  <si>
    <t>Pol383</t>
  </si>
  <si>
    <t>Přesuny hmot, skladování, doprava</t>
  </si>
  <si>
    <t>D.1.4.m.2 - Zařízení AV techniky - technika</t>
  </si>
  <si>
    <t>Pol384</t>
  </si>
  <si>
    <t>držák pro projektor</t>
  </si>
  <si>
    <t>Poznámka k položce:_x000D_
podstavec atipický pod projektor</t>
  </si>
  <si>
    <t>Pol385</t>
  </si>
  <si>
    <t>Projekční plátno rámové</t>
  </si>
  <si>
    <t>Poznámka k položce:_x000D_
Projekční plocha rámová, vypnutá ve skrytém bílém hliníkovém rámu;  rozměr plátna 5980 x 2400 mm; přední projekce, na foliové bázi; upevňovací elementy; povrch plátna matný se ziskem max 1,1;  redukce odrazu okolního světla</t>
  </si>
  <si>
    <t>Pol386</t>
  </si>
  <si>
    <t>Licence výukového software</t>
  </si>
  <si>
    <t>rok</t>
  </si>
  <si>
    <t>Poznámka k položce:_x000D_
Jednoduchý výukový softvware; obsahuje nástroje pro psaní, kreslení, malování, rýsování, nástroje pro kreslení tvarů; nástroje pro matematiku; funkce; grafy; geometrii; galerii obrázků; zabezpečený vyhledávač; nahrávka zvukového komentáře; myšlenkové mapy; automatický převod rukou psaného textu na tiskací písmo; rozpoznavani tvarů; převod rukou kreslených tvarů na objekty; nekonečny klonovač objektů</t>
  </si>
  <si>
    <t>Pol387</t>
  </si>
  <si>
    <t>Dotykový displej</t>
  </si>
  <si>
    <t>Poznámka k položce:_x000D_
LCD monitor dotykový, minimálně Full HD 1920 × 1080, minimálně 24", 16:9, minimálně 10 dotykových bodů a 4 přednastavená tlačítk s funkcemi; HDMI in; DVI-I in, DVI-I out HDCP-compilant; USB port; interaktivní pero; antireflexní povrch; rozlišení dotyku maximálně 0.03 mm/bod; obnovovací frekvence minimálně 60Hz; pozorovací úhly minimálně 178°x 150°; jas minimálně 210 cd/m2, kontrast 1000:1; doba odezvy maximálně 32ms; nastavitelná výška, možnost sklopení do horizontální polohy; integrovaný držák pera; maximální spotřeba 50W;</t>
  </si>
  <si>
    <t>Pol388</t>
  </si>
  <si>
    <t>Řídící systém</t>
  </si>
  <si>
    <t>Poznámka k položce:_x000D_
Technické parametry kontroléru: rychlý CPU série minimálně 4; 1GB SDRAM; Flash RAM 8GB; uživatelská paměť rozšířitelná přes USB disk; 1x RS232, 2x IR, 2x Digital IN, 2x relé, 1x LAN kompatibilní s IPv6; protokol Cresnet nebo parametrově lshodný či lepší; 1x USB-OTG mini AB; Napájení PoE</t>
  </si>
  <si>
    <t>Pol389</t>
  </si>
  <si>
    <t>Přípojné místo katedra</t>
  </si>
  <si>
    <t>Poznámka k položce:_x000D_
Zabudované systémové přípojné místo do stolu; konektivita: napájení 2x 230V , bezdrátové Qi nabíjení; USB-C a USB-A napájecí modul, 1x HDMI; LAN; včetně integrovaného převodníku pro přenos signálu HDMI 1.4 + Audio + Ethernet + RS-232 + IR přes jeden kabel min. kat. Cat5. Podpora standardů HDbase-T, HDMI 1.4a, HDCP 2.2, Podpora 4K/UHD@60Hz min. 4:2:0, Kompatibilní s CAT6/7 twisted pair stíněnými kabely, Přenos 1920x1200 a 1080p/60 na min. 90m, přenos 4K/UHD na min. 60m, Obousměrný přenos resp. průchod RS-232 a IR příkazů vč. Ethernetu po jednom stejném kabelu, HDCP kompatibilní, podpora přenosu EDID. Vzdálené napájení PoE 48V z připojeného maticového přepínače</t>
  </si>
  <si>
    <t>Pol390</t>
  </si>
  <si>
    <t>Dotykový ovládací panel</t>
  </si>
  <si>
    <t>Poznámka k položce:_x000D_
Dotykový panel drátový vestavný. Technické parametry: TFT displej s LED podsvícením, úhlopříčka 10" 16:10, rozlišení 1920x1200, 24-bitové barvy, 2GB grafické paměti, 6 podsvětlených kapacitních tlačítek, vestavěné reproduktory a mikrofon, IP komunikace, podpora streamu H.264 a H.265, rozpoznání hlasových povelů včetně češtiny, napájení přes PoE (adaptér PWE-4803RU není součástí balení). Vestavěný RAVA SIP Intercom, webový prohlížeč a aplikace Zoom. Nativní podpora aplikace pro Sonos. Integrovaný Bluetooth beacon pro detekci přítomnosti mobilních aplikací. Balení neobsahuje instalační krabici. Doporučená instalační krabice Crestron THREE-GANG-SC</t>
  </si>
  <si>
    <t>Pol391</t>
  </si>
  <si>
    <t>Poe zdroj pro řídící panel</t>
  </si>
  <si>
    <t>Poznámka k položce:_x000D_
PoE napájecí zdroj 48VDC; minimálně 0.35 A, minimálně 16 watů; maximální rozměr 5 cm H x 11.0 cm W x 15 cm D;</t>
  </si>
  <si>
    <t>Pol392</t>
  </si>
  <si>
    <t>Prezentační přepínač</t>
  </si>
  <si>
    <t>Poznámka k položce:_x000D_
Kombinovaný maticový přepínač minimálně 8 x 4; Podpora standardů HDMI 1.4, HDBase-T, HDCP;  Rozlišení minimálně 4K/UHD @ 60Hz 4:2:0, 2048x1080; Vstupy: 4x HDMI, 4x CATx (standard HDBase-T); Výstupy: 2x CATx (standard HDBase-T), 2x HDMI; Audio: 2x stereo In/Out (spojené s HDMI vstupem 5 a 6), 1x stereo In, 1x mikrofonní vstup, 1x stereo Out; Rozšířený EDID management; Audio embeding do HDMI vstupu 5 a 6. Audio de-embeding z HDMI a HDBaseT vstupu; Audio DSP - Akceptuje analogové stereo, 7.1 HDMI embedované audio, regulace zisku, hlasitosti, basů, výšek; Ovládání: Tlačítka na čelním panelu, RS-232, IP; Kompatibilní přijímače a vysílače</t>
  </si>
  <si>
    <t>Pol393</t>
  </si>
  <si>
    <t>Hlavní ozvučení</t>
  </si>
  <si>
    <t>Poznámka k položce:_x000D_
Pasivní sloupová line-array reprosoustava s minimální konfigurací: 8x1" + 4x2,25", 500W / 8Ω, 60 Hz - 16 kHz, pokrytí 150°x20° HxV, citlivost 87 dB, rozměry do 990x200x250 mm, systémová EQ, vč. polohovatelného nástěnného držáku ±60° do stran a ±15° náklon, černá barva</t>
  </si>
  <si>
    <t>Pol394</t>
  </si>
  <si>
    <t>Rozšiřující basový modul</t>
  </si>
  <si>
    <t>Poznámka k položce:_x000D_
Pasivní sloupová reprosoustava s minimální konfigurací: 4x5" 500W / 8Ω, 45 Hz - 310 Hz, citlivost 87 dB, rozměry do 700x260x465 mm, systémová EQ, vč. nástěnného držáku, černá barva</t>
  </si>
  <si>
    <t>Pol395</t>
  </si>
  <si>
    <t>Výkonový zesilovač</t>
  </si>
  <si>
    <t>Poznámka k položce:_x000D_
Koncový zesilovač 2x_650/1200/1600W - 8/4/2Ω, mono_2400/3200W - 8/4Ω, DSP procesor - nastavení EQ, propustí, limitace a zpoždění, USB - HiQNet konektor, LCD panel, 12xLED indikace stavu, XLR vstupy, preamp. výstupy XLR, výstupní konektory Speakon a šroubovací svorky, spínaný zesilovač a zdroj, výška 2U</t>
  </si>
  <si>
    <t>Pol396</t>
  </si>
  <si>
    <t>Bezdrátový mikrofonní set ruční</t>
  </si>
  <si>
    <t>Poznámka k položce:_x000D_
Digitální UHF bezdrátový set - dynamický ruční mikrofon s kardioidní charakteristikou, min. parametry: frekvenční rozsah 70Hz-15kHz, UHF přenosné přeladitelné pásmo min. 40MHz, digitální přenos, latence max. 3,8ms, diverzitní příjem, nastavení systému IR nebo Bluetooth, výkon vysílače 10 mW, provoz 5 hodin, symetrický výstup, AA baterie, vč. mont. úchytů</t>
  </si>
  <si>
    <t>Pol397</t>
  </si>
  <si>
    <t>Bezdrátový mikrofonní bodypack vysílač</t>
  </si>
  <si>
    <t>Poznámka k položce:_x000D_
Digitální UHF bezdrátový set - kapesní vysílač bez mikrofonu, min. parametry: frekvenční rozsah 50Hz-18kHz, UHF přenosné přeladitelné pásmo min. 40MHz, digitální přenos, latence max. 3,8ms, diverzitní příjem, nastavení systému IR nebo Bluetooth, výkon vysílače 10 mW, provoz 5 hodin, symetrický výstup, AA baterie, vč. mont. úchytů</t>
  </si>
  <si>
    <t>Pol398</t>
  </si>
  <si>
    <t>Bezdrátový mikrofon - náhlavní</t>
  </si>
  <si>
    <t>Poznámka k položce:_x000D_
Systémový náhlavní mikrofon v tenkém provedení, černý, kardioidní charakteristika, citlivost min. 4-11 mV/Pa, freq. rozsah 400Hz - 20 kHz; Konstrukce kondenzátorová; Úroveň šumu max. 37 dB (A); Max. akustický tlak minimálně 150 dB; Konektor šroubovací 3,5 mm jack; délka kabelu 1,6m</t>
  </si>
  <si>
    <t>Pol399</t>
  </si>
  <si>
    <t>Nabíječ bezdrátových mikrofonů</t>
  </si>
  <si>
    <t>Poznámka k položce:_x000D_
Dvojitá systémová nabíječka vč. orig. akumulátorů a příp. adaptérů pro nabíjení ve vysílači</t>
  </si>
  <si>
    <t>Pol400</t>
  </si>
  <si>
    <t>Anténní rozbočovač</t>
  </si>
  <si>
    <t>Poznámka k položce:_x000D_
Anténní rozbočovač s minimální konfigurací: 2x 1:4, aktivní, vč. napájení přijímačů po ant. kabelu, min. 500 - 680 MHz, impedance 50 Ω, napájecí zdroj, výška 1U.</t>
  </si>
  <si>
    <t>Pol401</t>
  </si>
  <si>
    <t>Pasivní všesměrová anténa</t>
  </si>
  <si>
    <t>Poznámka k položce:_x000D_
pasivní všesměrová anténa UHF, 430 - 960 MHz, 360°, BNC konektor, 50 Ω, max. vstupní výkon 10 W, provoz - 20° až +80° C, 5/8" závit, adaptér na 3/8", 270x130x35 mm, 150 g, černá barva</t>
  </si>
  <si>
    <t>Pol402</t>
  </si>
  <si>
    <t>Mikrofon na husím krku</t>
  </si>
  <si>
    <t>Poznámka k položce:_x000D_
Superkardiodní konferenční mikrofon na "husím krku", délka: 40 až 50 cm; kondenzátorový typ; konstrukce husí krk; vyměnitelné mikrofonní vložky; frekvenční rozsah minimálně 50 Hz – 17 kHz; minimální hodnota max SPL 123 dB; phantomové napájení: 11 - 52 Vdc; černé provedení; příruba a držák proti otřesům a odolné před vibračním hlukem až do 20 dB; protivětrná ochrana; připojení k předzesilovači pomocí XLR konektoru; včetně předzesilovače; SNR max. 67dB; ekvivalentní výstupní šum max. 26dB</t>
  </si>
  <si>
    <t>Pol403</t>
  </si>
  <si>
    <t>Přípojné místo</t>
  </si>
  <si>
    <t>Poznámka k položce:_x000D_
Přípojné místo se vstupy HDMI a stereo-audio s integrovaným převodníkem pro přenos signálu HDMI 1.4 + Audio + Ethernet + RS-232 + IR přes jeden kabel min. kat. Cat5. Podpora standardů HDbase-T, HDMI 1.4a, HDCP 2.2, Podpora 4K/UHD@60Hz min. 4:2:0, Kompatibilní s CAT6/7 twisted pair stíněnými kabely, Přenos 1920x1200 a 1080p/60 na min. 90m, přenos 4K/UHD na min. 60m, Obousměrný přenos resp. průchod RS-232 a IR příkazů vč. Ethernetu po jednom stejném kabelu, HDCP kompatibilní, podpora přenosu EDID. Vzdálené napájení PoE 48V z připojeného maticového přepínače.</t>
  </si>
  <si>
    <t>Pol404</t>
  </si>
  <si>
    <t>Přípojný bod XLR pro mikrofon do katedry</t>
  </si>
  <si>
    <t>Poznámka k položce:_x000D_
Přípojný bod XLR pro mikrofon do katedry, včetně vložky XLR; montážní průchodka</t>
  </si>
  <si>
    <t>Pol405</t>
  </si>
  <si>
    <t>SW-vybavení pro autotracking záznamu - přísluš. kamery</t>
  </si>
  <si>
    <t>Poznámka k položce:_x000D_
SW pro autotracking - automatické sledování přednášejícího v nastavené sledovací óně u katedry, face + body recognition, kompatiblní ke stávající kameře; určené pro PC s operačním systémem Windows</t>
  </si>
  <si>
    <t>Pol406</t>
  </si>
  <si>
    <t>Mixážní  systém</t>
  </si>
  <si>
    <t>Poznámka k položce:_x000D_
Mixážní matice s digitálním signálovým processingem, min. parametry: 12 symetrických vstupů (s 48V phontom napájením) / 8 symetrických výstupů, min. 10 vstupů s automatickou eliminací ozvěny (AEC); Dante připojení, digitální sběrnice s min. 32 zvukovými kanály; ethernet pro nastavení, kontrolu a monitoring, vstup pro řízení RS232 a LAN; 12 kontrolních vstupů a  6 Logických výstupů GPIO; THD: &lt;0.01% 20Hz to 20KHz, +10dBu; vstupní šum &lt;-125dBu; D/A Latence max. 29/Fs [0.60ms@48k]</t>
  </si>
  <si>
    <t>Pol407</t>
  </si>
  <si>
    <t>Mixážní systém</t>
  </si>
  <si>
    <t>Poznámka k položce:_x000D_
Rozšíření mix matice pro převod BLU-Link sběrnice na protokol Dante</t>
  </si>
  <si>
    <t>Pol408</t>
  </si>
  <si>
    <t>Ostatní audio technika</t>
  </si>
  <si>
    <t>Poznámka k položce:_x000D_
Dvoukanálový eliminátor zpětné vazby, 24 filtrů / kanál</t>
  </si>
  <si>
    <t>Pol409</t>
  </si>
  <si>
    <t>Poznámka k položce:_x000D_
Dante převodník, USB 2x2 vstup / výstup, RJ45, USB-A, 24 Bit / 48kHz, PoE a USB</t>
  </si>
  <si>
    <t>Pol410</t>
  </si>
  <si>
    <t>Displej informačního systému</t>
  </si>
  <si>
    <t>Poznámka k položce:_x000D_
Reklamní a informační displej; Podsvícení: LED; Úhlopříčka 43" - 50"; Rozlišení: FHD; Poměr stran: 16:9; Jas minimálně 700 [cd/m2]; Kontrast minimálně 4000:1; Odezva maximálně 8 ms; Pozorovací úhly (Horizontál/Vertikál) minimálně 178/178; Počet barev minimálně 16 milionů; minimálně 3x HDMI vstup; LAN, RS232; provoz 24/7; antireflexní display; vlasní mediální přehrávač s CPU minimálně 1.3GHz; paměť 2.5GB, minimálně 96bit</t>
  </si>
  <si>
    <t>Pol411</t>
  </si>
  <si>
    <t>Nástěnný držák</t>
  </si>
  <si>
    <t>Poznámka k položce:_x000D_
Kompatibilní s použitým displejem</t>
  </si>
  <si>
    <t>Pol412</t>
  </si>
  <si>
    <t>Konvertor řídící sběrnice</t>
  </si>
  <si>
    <t>Poznámka k položce:_x000D_
RS232/PEX KONVERTOR</t>
  </si>
  <si>
    <t>Pol413</t>
  </si>
  <si>
    <t>Releová jednotka</t>
  </si>
  <si>
    <t>Poznámka k položce:_x000D_
Reléová jednotka s 6ti relé, ovládání externím tlačítkem nebo přes RS 232; pro ovládání elektrických pláten; rolet apod.</t>
  </si>
  <si>
    <t>Pol414</t>
  </si>
  <si>
    <t>Instalační 19" rackové příslušenství do katedry</t>
  </si>
  <si>
    <t>Poznámka k položce:_x000D_
Příslušenství pro vestavbu technologických celků do katedry šíře 19"; pro montáž do nábytku bez bočnic; hloubka 500mm, šířka 600mm, výška min 10U, vnitřní výstroj pro rozvod 230VAC trvalé a 230VAC spínané, záslepy, vyvazovací panely, police</t>
  </si>
  <si>
    <t>Pol415</t>
  </si>
  <si>
    <t>Chladič do katedry</t>
  </si>
  <si>
    <t>Poznámka k položce:_x000D_
axiální tichý ventilátor; minimálně 77 m3/hod; maximální hluk při maximálním výkonu do 24dBA; kuličková ložiska; včetně regulovatelného termostatu, napájení 230V</t>
  </si>
  <si>
    <t>Pol416</t>
  </si>
  <si>
    <t>technologický stojan</t>
  </si>
  <si>
    <t>Poznámka k položce:_x000D_
stojan šíře 19" pro vestavnou montáž technologických prvků, pro montáž do nábytku bez bočnic; hloubka 500mm, šířka 600mm, výška 6U, vnitřní výstroj pro rozvod 230VAC trvalé a 230VAC spínané, záslepy, vyvazovací panely, police</t>
  </si>
  <si>
    <t>Pol417</t>
  </si>
  <si>
    <t>Switch</t>
  </si>
  <si>
    <t>Poznámka k položce:_x000D_
Datový switch, 24 portů Gigabit Ethernet (GbE);  4 combo sloty SFP/RJ-45; Přepínací kapacita 56 Gbps a rychlost forwardování 41.67 Mpps; Buffer s kapacitou 1.5MB; tabulka MAC adres 16K</t>
  </si>
  <si>
    <t>Pol418</t>
  </si>
  <si>
    <t>Propojovací kabeláž a konektory</t>
  </si>
  <si>
    <t>Poznámka k položce:_x000D_
Propojovací HDMI kabely, kabelové redukce HDMI/DVI apod.; propojovací a řídící kabeláže od PC, ovládacích panelů apod.</t>
  </si>
  <si>
    <t>Pol419</t>
  </si>
  <si>
    <t>Propojovací kabeláž</t>
  </si>
  <si>
    <t>Poznámka k položce:_x000D_
Propojovací HDMI kabely, kabelové redukce HDMI/DVI; datové kabely</t>
  </si>
  <si>
    <t>Pol424</t>
  </si>
  <si>
    <t>Školení, návody k použití</t>
  </si>
  <si>
    <t>Poznámka k položce:_x000D_
Zaškolení obsluhy a údržby; zhotovitel provede řádné zaškolení pracovníků obsluhy, kteří budou předané zařízení provozovat a obsluhovat – uživatelé; Zaškolení údržby – zhotovitel provede řádné zaškolení pracovníků údržby, kteří budou zajišťovat údržbu a preventivní prohlídku systémů na základe zhotovitelem vypracovaných Předpisů režimů údržby a preventivních prohlídek systémů; Uvedení systému do provozu v souběhu se všemi navazujícími profesemi, na které je zařízení napojeno a řízeno; komplexní zkoušky celého díla za účelem prokázání kvality, funkčnosti a parametrů dodaného předmětu díla</t>
  </si>
  <si>
    <t>Pol425</t>
  </si>
  <si>
    <t>Uvedení do provozu, funkční testy, zahoření</t>
  </si>
  <si>
    <t>Poznámka k položce:_x000D_
Uvedení systému do provozu v souběhu se všemi navazujícími profesemi, na které je zařízení napojeno a řízeno; komplexní zkoušky celého díla za účelem prokázání kvality, funkčnosti a parametrů dodaného předmětu díla</t>
  </si>
  <si>
    <t>Pol426</t>
  </si>
  <si>
    <t>Programování, konfigurace systému, nastavení systému ozvučení, měření</t>
  </si>
  <si>
    <t>Poznámka k položce:_x000D_
Kompletní naprogramování a kofigurace všech konfigurovatelných částí systému, nastavení správnéhpo ozvučení, osvětlení prostoru a pokrytí požadované plochy potřebným signálem; doprovodná potřebná kontrolní měření</t>
  </si>
  <si>
    <t>Pol423</t>
  </si>
  <si>
    <t>Drobný elektroinstalační a spojovací materiál, konektory, hmoždinky, materiál pro svazkování kabelů v trase, vázací pásky</t>
  </si>
  <si>
    <t>Poznámka k položce:_x000D_
Včetně propojovacích komponent do podlahových krabic apod.</t>
  </si>
  <si>
    <t>426</t>
  </si>
  <si>
    <t>428</t>
  </si>
  <si>
    <t xml:space="preserve">D.1.4.g - Zařízení silnoproudé elektrotechniky, včetně bleskosvodů a uzemnění, osvělení </t>
  </si>
  <si>
    <t>D14 - Etapa UP104</t>
  </si>
  <si>
    <t xml:space="preserve">    D2 - A.) ÚLOŽNÝ A UPEVŇOVACÍ MATERIÁL </t>
  </si>
  <si>
    <t xml:space="preserve">    D8 - B.) PŘÍSTROJE A ZAŘÍZENÍ</t>
  </si>
  <si>
    <t xml:space="preserve">    D9 - C.) KABELY </t>
  </si>
  <si>
    <t xml:space="preserve">    D10 - D.) SVÍTIDLA</t>
  </si>
  <si>
    <t xml:space="preserve">    D11 - E.) ROZVADĚČE</t>
  </si>
  <si>
    <t xml:space="preserve">    D12 - G.) OSTATNÍ</t>
  </si>
  <si>
    <t>D14</t>
  </si>
  <si>
    <t>Etapa UP104</t>
  </si>
  <si>
    <t xml:space="preserve">A.) ÚLOŽNÝ A UPEVŇOVACÍ MATERIÁL </t>
  </si>
  <si>
    <t>Pol194</t>
  </si>
  <si>
    <t>Kabelový žlab drátěný 35x100 komplet (včetně zavěšení/uchycení, spojek apod.)</t>
  </si>
  <si>
    <t>400</t>
  </si>
  <si>
    <t>Pol336</t>
  </si>
  <si>
    <t>Kabelový žlab drátěný 60x60 komplet (včetně zavěšení/uchycení, spojek apod.)</t>
  </si>
  <si>
    <t>402</t>
  </si>
  <si>
    <t>Pol138</t>
  </si>
  <si>
    <t>Kabelový žebřík 300x60mm, vč. zavěšení/uchycení, spojek, tvarovek, koncovek a podružného materiálu</t>
  </si>
  <si>
    <t>404</t>
  </si>
  <si>
    <t>Pol196</t>
  </si>
  <si>
    <t>Elektroinstalační trubka plastová ohebná D16, pod omítku, nízká mechanická odolnost 320N, komplet včetně drážky a začištění</t>
  </si>
  <si>
    <t>406</t>
  </si>
  <si>
    <t>Pol197</t>
  </si>
  <si>
    <t>Elektroinstalační trubka plastová ohebná D29, pod omítku, nízká mechanická odolnost 320N, komplet včetně drážky a začištění</t>
  </si>
  <si>
    <t>408</t>
  </si>
  <si>
    <t>Pol198</t>
  </si>
  <si>
    <t>Elektroinstalační trubka plastová ohebná D25, do betonu, střední mechanická odolnost 750N, komplet včetně drážky a začištění</t>
  </si>
  <si>
    <t>410</t>
  </si>
  <si>
    <t>Pol199</t>
  </si>
  <si>
    <t>Uložení plastové trubky D25 v betonu</t>
  </si>
  <si>
    <t>412</t>
  </si>
  <si>
    <t>Pol200</t>
  </si>
  <si>
    <t>Elektroinstalační trubka plastová ohebná D40, do betonu, střední mechanická odolnost 750N, komplet včetně drážky a začištění</t>
  </si>
  <si>
    <t>414</t>
  </si>
  <si>
    <t>Pol201</t>
  </si>
  <si>
    <t>Uložení plastové trubky D40 v betonu</t>
  </si>
  <si>
    <t>416</t>
  </si>
  <si>
    <t>Pol202</t>
  </si>
  <si>
    <t>Elektroinstalační trubka plastová tuhá D25, střední mechanická odolnost 750N, komplet včetně drážky a začištění</t>
  </si>
  <si>
    <t>418</t>
  </si>
  <si>
    <t>Pol139</t>
  </si>
  <si>
    <t>Funkční kabelová trasa, normová nosná konstrukce, montážní bod: 1x kabelová příchytka pro průměr kabelu 10mm, šroub do betonu</t>
  </si>
  <si>
    <t>420</t>
  </si>
  <si>
    <t>Pol140</t>
  </si>
  <si>
    <t>Funkční kabelová trasa, normová nosná konstrukce, montážní bod: 2x kabelová příchytka pro průměr kabelu 10mm, šroub do betonu</t>
  </si>
  <si>
    <t>422</t>
  </si>
  <si>
    <t>Pol203</t>
  </si>
  <si>
    <t>Ocelová konstrukce pro krytí přívodu k zásuvce v lavici</t>
  </si>
  <si>
    <t>424</t>
  </si>
  <si>
    <t>Pol204</t>
  </si>
  <si>
    <t>Krabicová rozvodka na omítku, včetně svorkovnice, komplet</t>
  </si>
  <si>
    <t>Pol205</t>
  </si>
  <si>
    <t>Označení požárně odolných tras</t>
  </si>
  <si>
    <t>Pol206</t>
  </si>
  <si>
    <t>Spojovací a nosný materiál, komplet</t>
  </si>
  <si>
    <t>430</t>
  </si>
  <si>
    <t>Pol207</t>
  </si>
  <si>
    <t>Drobný úložný a montážní materiál, komplet</t>
  </si>
  <si>
    <t>432</t>
  </si>
  <si>
    <t>D8</t>
  </si>
  <si>
    <t>B.) PŘÍSTROJE A ZAŘÍZENÍ</t>
  </si>
  <si>
    <t>Pol208</t>
  </si>
  <si>
    <t>Zásuvka jednonásobná 250V/16A, pod omítku, IP20, s ochranným kolíkem a clonkami, kompletní včetně krabice, krytu a rámečku, v designu Tango, barva bílá</t>
  </si>
  <si>
    <t>434</t>
  </si>
  <si>
    <t>Pol209</t>
  </si>
  <si>
    <t>Zásuvka dvojnásobná 250V/16A, pod omítku, IP20, s ochranným kolíkem a clonkami, kompletní včetně krabice, krytu a rámečku, v designu Tango, barva bílá</t>
  </si>
  <si>
    <t>436</t>
  </si>
  <si>
    <t>Pol210</t>
  </si>
  <si>
    <t>Zásuvka jednonásobná 250V/16A, pod omítku, IP44, s ochranným kolíkem a clonkami, kompletní včetně krabice, krytu a rámečku, v designu Tango, barva bílá</t>
  </si>
  <si>
    <t>438</t>
  </si>
  <si>
    <t>Pol211</t>
  </si>
  <si>
    <t>Zásuvka jednonásobná 250V/16A, pro nástěnnou montáž, IP44, s ochranným kolíkem a clonkami, kompletní, v designu Praktik, barva bílá</t>
  </si>
  <si>
    <t>440</t>
  </si>
  <si>
    <t>Pol212</t>
  </si>
  <si>
    <t>Zásuvka jednonásobná, 250V/16A, modul "45x45mm", do parapetního kanálu ve stolu, kompletní, IP20, s ochranou proti přepětí, pro AV techniku, barva hnědá</t>
  </si>
  <si>
    <t>442</t>
  </si>
  <si>
    <t>Pol213</t>
  </si>
  <si>
    <t>Zásuvka dvojnásobná 250V/16A, pod omítku, IP20, s ochranným kolíkem a clonkami, s ochranou proti přepětí, kompletní včetně krabice, krytu a rámečku, v designu Tango, pro AV techniku, barva hnědá</t>
  </si>
  <si>
    <t>444</t>
  </si>
  <si>
    <t>Pol214</t>
  </si>
  <si>
    <t>Zásuvkové hnízdo: 2x zásuvka 250V/16A, do betonu, horizontálně, IP55, IK08, v designu Mureva Styl, barva antracit, kompletní včetně 2ks krabic do betonu a rámečku dvojnásobného horizontálního pro zapuštěnou montáž</t>
  </si>
  <si>
    <t>446</t>
  </si>
  <si>
    <t>Pol215</t>
  </si>
  <si>
    <t>Uložení krabice do betonu pro zásuvkové hnízdo</t>
  </si>
  <si>
    <t>448</t>
  </si>
  <si>
    <t>Pol216</t>
  </si>
  <si>
    <t>Zásuvkové hnízdo: 2x zásuvka 250V/16A, pro nástěnnou montáž, vertikálně, IP55, IK08, v designu Mureva Styl, barva antracit, kompletní včetně povrchové instalační krabice vertikální</t>
  </si>
  <si>
    <t>450</t>
  </si>
  <si>
    <t>Pol341</t>
  </si>
  <si>
    <t>Spínač jednopólový 250VAC/10A, pod omítku, IP20, kompletní včetně krabice, krytu a rámečku, v designu Tango, barva bílá</t>
  </si>
  <si>
    <t>452</t>
  </si>
  <si>
    <t>Pol342</t>
  </si>
  <si>
    <t>Modul DALI 131x, 2 tlačítka zap/vyp, pod omítku, IP30, kompletní včetně krabice a rámečku, barva bílá</t>
  </si>
  <si>
    <t>454</t>
  </si>
  <si>
    <t>Pol343</t>
  </si>
  <si>
    <t>Modul DALI 136x, 0-7 tlačítka, pod omítku, IP30, kompletní včetně krabice a rámečku, barva bílá</t>
  </si>
  <si>
    <t>456</t>
  </si>
  <si>
    <t xml:space="preserve">C.) KABELY </t>
  </si>
  <si>
    <t>Pol145</t>
  </si>
  <si>
    <t>Kabel CXKH–R (O) 3x1,5, včetně ukončení</t>
  </si>
  <si>
    <t>458</t>
  </si>
  <si>
    <t>Pol146</t>
  </si>
  <si>
    <t>Kabel CXKH–R (J) 3x1,5, včetně ukončení</t>
  </si>
  <si>
    <t>460</t>
  </si>
  <si>
    <t>Pol147</t>
  </si>
  <si>
    <t>Kabel CXKH–R (J) 3x2,5, včetně ukončení</t>
  </si>
  <si>
    <t>462</t>
  </si>
  <si>
    <t>Poznámka k položce:_x000D_
Kabely silové s funkční schopností kabelového systému při požáru, s třídou reakce na oheň B2ca s1d1, s měděným jádrem, jmenovité napětí 0,6/1kV, zkušební napětí 4kV, provozní teplota -30 až +90°C, barevné značení žil dle ČSN 330166 ed.2:2002, samozhášivé dle dle ČSN EN 60332-1-2, korozivita plynů dle ČSN EN 60754-2, hustota dýmu dle ^ČSN EN 61034-2, hoření ve svazku dle ČSN EN 60332-3-2, funkčnost kabelu dle ČSN IEC 60331-21-180minut, funkčnost instalace dle ČSN 730895, ZP27/2008 - P60-R, třída reakce na oheň dle 2006/751/EC.</t>
  </si>
  <si>
    <t>Pol307</t>
  </si>
  <si>
    <t>Kabel CXKH–V (J) 3x1,5, včetně ukončení</t>
  </si>
  <si>
    <t>464</t>
  </si>
  <si>
    <t>Pol308</t>
  </si>
  <si>
    <t>Vodič CYA 6 z/žl, včetně ukončení</t>
  </si>
  <si>
    <t>466</t>
  </si>
  <si>
    <t>Pol309</t>
  </si>
  <si>
    <t>Vodič CYA 2,5 z/žl, včetně ukončení</t>
  </si>
  <si>
    <t>468</t>
  </si>
  <si>
    <t>D10</t>
  </si>
  <si>
    <t>D.) SVÍTIDLA</t>
  </si>
  <si>
    <t>Pol310</t>
  </si>
  <si>
    <t>Svítidlo závěsné LED 64W, 4000K, 8070lm, rozměry 1686x56x85mm, el. DALI předřadník, optika 77°, hliník, bílé, IP30, kompletní včetně světelného zdroje</t>
  </si>
  <si>
    <t>470</t>
  </si>
  <si>
    <t>Pol311</t>
  </si>
  <si>
    <t>Svítidlo závěsné LED 36W, 4000K, 8070lm, rozměry 1686x56x85mm, el. DALI předřadník, optika 77°, hliník, bílé, IP30, kompletní včetně světelného zdroje</t>
  </si>
  <si>
    <t>472</t>
  </si>
  <si>
    <t>Pol312</t>
  </si>
  <si>
    <t>Svítidlo lištové LED 26,4W, 4000K, 2440lm, rozměry 210x90mm, el. DALI předřadník, hliník 40,° hliník, bílé, IP20, kompletní včetně světelného zdroje</t>
  </si>
  <si>
    <t>474</t>
  </si>
  <si>
    <t>Pol313</t>
  </si>
  <si>
    <t>DALI lištový systém, bílý lak, komplet</t>
  </si>
  <si>
    <t>476</t>
  </si>
  <si>
    <t>Pol314</t>
  </si>
  <si>
    <t>Svítidlo vestavné do schodu LED 5W, 4000K, 300lm, rozměry 80x80x47mm, el. předřadník, antracit, IP65, kompletní včetně světelného zdroje a  instalačního boxu</t>
  </si>
  <si>
    <t>478</t>
  </si>
  <si>
    <t>Svítidlo vestavné do schodu LED 5W, 4000K, 300lm, rozměry 80x80x47mm, el. předřadník, antracit, IP65, kompletní včetně světelného zdroje a instalačního boxu</t>
  </si>
  <si>
    <t>Pol315</t>
  </si>
  <si>
    <t>Uložení instalačního boxu/krabice do betonu pro vestavné svítidlo</t>
  </si>
  <si>
    <t>480</t>
  </si>
  <si>
    <t>Pol316</t>
  </si>
  <si>
    <t>Svítidlo přisazené LED 42W, 4000K, 4872lm, rozměry 595x595x35mm, el. DALI předřadník, černé PMMA reflektory, bílé, IP20, kompletní včetně světelného zdroje</t>
  </si>
  <si>
    <t>482</t>
  </si>
  <si>
    <t>Pol317</t>
  </si>
  <si>
    <t>Svítidlo přisazené/závěsné LED 42W, 4000K, 5490lm, rozměry 1435x62x62mm, el. předřadník, opálový polykarbonát, IP66, kompletní včetně světelného zdroje</t>
  </si>
  <si>
    <t>484</t>
  </si>
  <si>
    <t>Pol318</t>
  </si>
  <si>
    <t>Svítidlo přisazené/závěsné LED 36W, 4000K, 4392lm, rozměry 1155x62x62mm, el. předřadník, opálový polykarbonát, IP66, kompletní včetně světelného zdroje</t>
  </si>
  <si>
    <t>486</t>
  </si>
  <si>
    <t>Pol319</t>
  </si>
  <si>
    <t>Svítidlo nástěnné LED 10W, 3000K, 820lm, rozměry 61,8x7x7mm, el. předřadník, opálový polykarbonát, IP44, kompletní včetně světleného zdroje</t>
  </si>
  <si>
    <t>488</t>
  </si>
  <si>
    <t>Pol320</t>
  </si>
  <si>
    <t>Nouzové svítidlo přisazené LED 2W, 150lm, rozměry 142x142x39mm, na CBS, el. DALI předřadník, optika open area, černé, IP20, kompletní včetně světelného zdroje</t>
  </si>
  <si>
    <t>490</t>
  </si>
  <si>
    <t>Pol321</t>
  </si>
  <si>
    <t>Nouzové svítidlo přisazené/závěsné LED 2W, 100lm, s piktogramem, rozměry 325x172+35x47mm, na CBS, el. DALI předřadník, bílé, IP20, kompletní včetně světelného zdroje</t>
  </si>
  <si>
    <t>492</t>
  </si>
  <si>
    <t>Pol322</t>
  </si>
  <si>
    <t>Nouzové svítidlo nástěnné LED 2W, 210lm, nad hasící přístroje, rozměry 152x152x61mm, na CBS, el. DALI předřadník, PC optika, bílé, IP20, kompletní včetně světelného zdroje</t>
  </si>
  <si>
    <t>494</t>
  </si>
  <si>
    <t>Pol323</t>
  </si>
  <si>
    <t>DALI řízení osvětlení pro posluchárny, komplet</t>
  </si>
  <si>
    <t>496</t>
  </si>
  <si>
    <t>D11</t>
  </si>
  <si>
    <t>E.) ROZVADĚČE</t>
  </si>
  <si>
    <t>Pol339</t>
  </si>
  <si>
    <t>Rozvaděč skříňový o jednom poli 800x2000x400, In=63A, komplet, viz výkres E3-03</t>
  </si>
  <si>
    <t>498</t>
  </si>
  <si>
    <t>D12</t>
  </si>
  <si>
    <t>G.) OSTATNÍ</t>
  </si>
  <si>
    <t>Pol174</t>
  </si>
  <si>
    <t>Bezpečnostní tabulky komplet</t>
  </si>
  <si>
    <t>500</t>
  </si>
  <si>
    <t>Pol175</t>
  </si>
  <si>
    <t>Demontáž stávající elektroinstalace, komplet</t>
  </si>
  <si>
    <t>502</t>
  </si>
  <si>
    <t>Pol176</t>
  </si>
  <si>
    <t>Ekologická likvidace stávající elektroinstalace, komplet</t>
  </si>
  <si>
    <t>504</t>
  </si>
  <si>
    <t>Pol177</t>
  </si>
  <si>
    <t>Prostupy zdí včetně začištění, komplet</t>
  </si>
  <si>
    <t>506</t>
  </si>
  <si>
    <t>Pol325</t>
  </si>
  <si>
    <t>Protipožární přepážky a ucpávky cca 1,5m2, komplet</t>
  </si>
  <si>
    <t>508</t>
  </si>
  <si>
    <t>Pol326</t>
  </si>
  <si>
    <t>Ukončení kabelů, komplet</t>
  </si>
  <si>
    <t>510</t>
  </si>
  <si>
    <t>Pol181</t>
  </si>
  <si>
    <t>Ocelová konstrukce všobecně</t>
  </si>
  <si>
    <t>Pol344</t>
  </si>
  <si>
    <t>Koordinace s dodavatelem stavby, komplet</t>
  </si>
  <si>
    <t>514</t>
  </si>
  <si>
    <t>Pol328</t>
  </si>
  <si>
    <t>Koordinace s ostatními profesemi, komplet</t>
  </si>
  <si>
    <t>516</t>
  </si>
  <si>
    <t>Pol329</t>
  </si>
  <si>
    <t>Lešení, plošiny apod., komplet</t>
  </si>
  <si>
    <t>518</t>
  </si>
  <si>
    <t>Pol330</t>
  </si>
  <si>
    <t>Podíl prací jiných profesí, komplet</t>
  </si>
  <si>
    <t>520</t>
  </si>
  <si>
    <t>Pol331</t>
  </si>
  <si>
    <t>Zařízení staveniště pro profesi elektro</t>
  </si>
  <si>
    <t>522</t>
  </si>
  <si>
    <t>Pol187</t>
  </si>
  <si>
    <t>Nepředvídatelné okolnosti v průběhu realizace akce</t>
  </si>
  <si>
    <t>524</t>
  </si>
  <si>
    <t>Pol332</t>
  </si>
  <si>
    <t>Doprava materiálu na stavbu komplet</t>
  </si>
  <si>
    <t>526</t>
  </si>
  <si>
    <t>Pol189</t>
  </si>
  <si>
    <t>Doprava techniků na stavbu / ubytování komplet</t>
  </si>
  <si>
    <t>528</t>
  </si>
  <si>
    <t>Pol333</t>
  </si>
  <si>
    <t>Uvedení do provozu, komplet</t>
  </si>
  <si>
    <t>530</t>
  </si>
  <si>
    <t>Pol334</t>
  </si>
  <si>
    <t>Výrobní a dílenská dokumentace</t>
  </si>
  <si>
    <t>532</t>
  </si>
  <si>
    <t>Pol192</t>
  </si>
  <si>
    <t>534</t>
  </si>
  <si>
    <t>Pol335</t>
  </si>
  <si>
    <t>Výchozí revize</t>
  </si>
  <si>
    <t>536</t>
  </si>
  <si>
    <t>D.1.4.h - Zařízení EPS</t>
  </si>
  <si>
    <t>D9 - D.1.4.h zařízení EPS  Etapa 2 _ posluchárna UP104</t>
  </si>
  <si>
    <t xml:space="preserve">    D2 - Zařízení EPS</t>
  </si>
  <si>
    <t xml:space="preserve">    D5 - Grafická nadstavba AlVIS</t>
  </si>
  <si>
    <t xml:space="preserve">    D6 - Kabelové rozvody</t>
  </si>
  <si>
    <t xml:space="preserve">    D7 - Ostatní montáže</t>
  </si>
  <si>
    <t>D.1.4.h zařízení EPS  Etapa 2 _ posluchárna UP104</t>
  </si>
  <si>
    <t>Pol132</t>
  </si>
  <si>
    <t>Krytka hlásiče pro zakrytí během stavebních prací</t>
  </si>
  <si>
    <t>Pol354</t>
  </si>
  <si>
    <t>Vyčištění a vyzkoušení stávajícího multifunkčního hlásiče požáru</t>
  </si>
  <si>
    <t>Pol355</t>
  </si>
  <si>
    <t>Demontáž a opětovná montáž patice hlásiče</t>
  </si>
  <si>
    <t>Pol76</t>
  </si>
  <si>
    <t>Tlačítkový hlásič s izolátorem vnitřní červený</t>
  </si>
  <si>
    <t>Pol356</t>
  </si>
  <si>
    <t>Samolepky s čísly adres - bílé</t>
  </si>
  <si>
    <t>Pol357</t>
  </si>
  <si>
    <t>Držák samolepky pro vyznačení adresy</t>
  </si>
  <si>
    <t>Pol87</t>
  </si>
  <si>
    <t>Lahev zkušebního plynu</t>
  </si>
  <si>
    <t>Grafická nadstavba AlVIS</t>
  </si>
  <si>
    <t>Pol105</t>
  </si>
  <si>
    <t>Vložení symbolu</t>
  </si>
  <si>
    <t>Kabelové rozvody</t>
  </si>
  <si>
    <t>Pol108</t>
  </si>
  <si>
    <t>Kabel  1x2x0.8 provedení pro EPS třída reakce na oheň B2ca ,s1,d1</t>
  </si>
  <si>
    <t>Kabel 1x2x0.8 provedení pro EPS třída reakce na oheň B2ca ,s1,d1</t>
  </si>
  <si>
    <t>Pol112</t>
  </si>
  <si>
    <t>Kabel 2x1,5 se zachováním funkce v ohni P 30R třída reakce na ohen B2CAs1d1</t>
  </si>
  <si>
    <t>Pol114</t>
  </si>
  <si>
    <t>Úpravy stávajících rozvodů EPS</t>
  </si>
  <si>
    <t>Pol115</t>
  </si>
  <si>
    <t>Krabice rozvodná s funkční integritou P 30R</t>
  </si>
  <si>
    <t>Pol358</t>
  </si>
  <si>
    <t>Relé 24VDC 3P</t>
  </si>
  <si>
    <t>Pol359</t>
  </si>
  <si>
    <t>Elektroinstalační trubka tuhá  bezhalogenní 16 mm včetně kolen spojek a příchytek</t>
  </si>
  <si>
    <t>Elektroinstalační trubka tuhá bezhalogenní 16 mm včetně kolen spojek a příchytek</t>
  </si>
  <si>
    <t>Pol117</t>
  </si>
  <si>
    <t>Elektroinstalační trubka ohebná   16 mm</t>
  </si>
  <si>
    <t>Elektroinstalační trubka ohebná 16 mm</t>
  </si>
  <si>
    <t>Pol118</t>
  </si>
  <si>
    <t>Kovová příchytka pro 1 kabel s funkční integritou  P30R vč upevňovacích prvků</t>
  </si>
  <si>
    <t>Kovová příchytka pro 1 kabel s funkční integritou P30R vč upevňovacích prvků</t>
  </si>
  <si>
    <t>Pol360</t>
  </si>
  <si>
    <t>Krabice universální</t>
  </si>
  <si>
    <t>Pol124</t>
  </si>
  <si>
    <t>Provrtání stěny   prům 16</t>
  </si>
  <si>
    <t>Provrtání stěny prům 16</t>
  </si>
  <si>
    <t>Pol125</t>
  </si>
  <si>
    <t>Zhotoveníí drážky pro trubku</t>
  </si>
  <si>
    <t>Pol361</t>
  </si>
  <si>
    <t>Drobný montážní materiál</t>
  </si>
  <si>
    <t>Pol127</t>
  </si>
  <si>
    <t>Požární ucpávka</t>
  </si>
  <si>
    <t>Ostatní montáže</t>
  </si>
  <si>
    <t>Pol362</t>
  </si>
  <si>
    <t>Měření po úsecích</t>
  </si>
  <si>
    <t>Pol363</t>
  </si>
  <si>
    <t>Oživení - komplexní vyzkoušení  zaškolení obsluhy</t>
  </si>
  <si>
    <t>Oživení - komplexní vyzkoušení zaškolení obsluhy</t>
  </si>
  <si>
    <t>Pol364</t>
  </si>
  <si>
    <t>D.1.4.j - Zařízení JIS</t>
  </si>
  <si>
    <t>D15 - D.1.4.j zařízení JIS</t>
  </si>
  <si>
    <t xml:space="preserve">    D16 - Kabelové rozvody JIS</t>
  </si>
  <si>
    <t>D15</t>
  </si>
  <si>
    <t>D.1.4.j zařízení JIS</t>
  </si>
  <si>
    <t>Pol776</t>
  </si>
  <si>
    <t>Řídicí jednotka pro jedny dveře - modul AX</t>
  </si>
  <si>
    <t>Pol822</t>
  </si>
  <si>
    <t>Řídicí jednotka pro jedny dveře +  odblokování průchodů - modul AX</t>
  </si>
  <si>
    <t>Řídicí jednotka pro jedny dveře + odblokování průchodů - modul AX</t>
  </si>
  <si>
    <t>Pol778</t>
  </si>
  <si>
    <t>Snímač bezkontaktních karet pro vnitřní použití</t>
  </si>
  <si>
    <t>Pol780</t>
  </si>
  <si>
    <t>Napájecí zdroj zálohovaný 13.8V/2A, vč. AKU 12V 7,2Ah</t>
  </si>
  <si>
    <t>Pol782</t>
  </si>
  <si>
    <t>Elektromechanický zámek nízkoodběrový s děleným čtyřhranem a kováním,,</t>
  </si>
  <si>
    <t>Pol783</t>
  </si>
  <si>
    <t>Přechodka přes pant dveří  - skrytá montáž</t>
  </si>
  <si>
    <t>Přechodka přes pant dveří - skrytá montáž</t>
  </si>
  <si>
    <t>Pol823</t>
  </si>
  <si>
    <t>Kabinetní zámek pro montáž na dveře skříně</t>
  </si>
  <si>
    <t>Pol824</t>
  </si>
  <si>
    <t>Úprava skřínky pro montáž kabinetního zámku</t>
  </si>
  <si>
    <t>Pol784</t>
  </si>
  <si>
    <t>Krabice plastová pro moduly AX (100x100x50 nad omítku)</t>
  </si>
  <si>
    <t>Pol785</t>
  </si>
  <si>
    <t>Krabice pro smímač karet  kompatibilní s krabicí Univolt AK80 (80x80x60 pod omítku)</t>
  </si>
  <si>
    <t>Krabice pro smímač karet kompatibilní s krabicí Univolt AK80 (80x80x60 pod omítku)</t>
  </si>
  <si>
    <t>D16</t>
  </si>
  <si>
    <t>Kabelové rozvody JIS</t>
  </si>
  <si>
    <t>Pol788</t>
  </si>
  <si>
    <t>Systémový kabel 2x2x0.8 bezhalogenový kompatibilní s kabelem Belden 8723LSF</t>
  </si>
  <si>
    <t>Pol789</t>
  </si>
  <si>
    <t>Kabel  bezhalogenový 2x2x0,6</t>
  </si>
  <si>
    <t>Kabel bezhalogenový 2x2x0,6</t>
  </si>
  <si>
    <t>Pol790</t>
  </si>
  <si>
    <t>Kabel napájecí bezhalogenový 2x1.5</t>
  </si>
  <si>
    <t>Pol792</t>
  </si>
  <si>
    <t>Šňůra 4x0.5</t>
  </si>
  <si>
    <t>Pol825</t>
  </si>
  <si>
    <t>Krabice riozvodná</t>
  </si>
  <si>
    <t>538</t>
  </si>
  <si>
    <t>Pol793</t>
  </si>
  <si>
    <t>Trubka ohebná Æ16</t>
  </si>
  <si>
    <t>540</t>
  </si>
  <si>
    <t>Pol794</t>
  </si>
  <si>
    <t>Trubka tuhá prům20 bezhalogenová</t>
  </si>
  <si>
    <t>542</t>
  </si>
  <si>
    <t>Pol795</t>
  </si>
  <si>
    <t>Příchytka pro trubku prům 25 bezhalogenová</t>
  </si>
  <si>
    <t>544</t>
  </si>
  <si>
    <t>Pol814</t>
  </si>
  <si>
    <t>Zhotovení drážky pro trubku Æ16mm včetně začištění</t>
  </si>
  <si>
    <t>546</t>
  </si>
  <si>
    <t>Pol797</t>
  </si>
  <si>
    <t>Provrtáni stěny</t>
  </si>
  <si>
    <t>548</t>
  </si>
  <si>
    <t>550</t>
  </si>
  <si>
    <t>Pol798</t>
  </si>
  <si>
    <t>Konfigurace připojených zařízení do systému JIS</t>
  </si>
  <si>
    <t>552</t>
  </si>
  <si>
    <t>Pol799</t>
  </si>
  <si>
    <t>Spolupráce s ostatními profesemi</t>
  </si>
  <si>
    <t>554</t>
  </si>
  <si>
    <t>Pol826</t>
  </si>
  <si>
    <t>Oživení systému a zaškolení obsluhy</t>
  </si>
  <si>
    <t>556</t>
  </si>
  <si>
    <t>Pol833</t>
  </si>
  <si>
    <t>Podružný a režijní materiál a skladování</t>
  </si>
  <si>
    <t>558</t>
  </si>
  <si>
    <t>560</t>
  </si>
  <si>
    <t>D.1.4.k - Kamerový systém CCTV</t>
  </si>
  <si>
    <t>D17 - D.1.4.k Kamerový systém</t>
  </si>
  <si>
    <t xml:space="preserve">    D18 - Kabelové rozvody CCTV</t>
  </si>
  <si>
    <t xml:space="preserve">    D19 - Tísňová Tlačítka</t>
  </si>
  <si>
    <t>D17</t>
  </si>
  <si>
    <t>D.1.4.k Kamerový systém</t>
  </si>
  <si>
    <t>Pol803</t>
  </si>
  <si>
    <t>Vnitřní IP kamera  3Mpx režim den/noc IR přísvit 30m napájení  PoE/12VD varifokální objektiv 2.8-12mm , kompatibita s ostatní zařízení CCTV inastalovaným v areálu ZČU provedení dome</t>
  </si>
  <si>
    <t>562</t>
  </si>
  <si>
    <t>Vnitřní IP kamera 3Mpx režim den/noc IR přísvit 30m napájení PoE/12VD varifokální objektiv 2.8-12mm , kompatibita s ostatní zařízení CCTV inastalovaným v areálu ZČU provedení dome</t>
  </si>
  <si>
    <t>Pol806</t>
  </si>
  <si>
    <t>Konektor RJ 45 kat 6a</t>
  </si>
  <si>
    <t>564</t>
  </si>
  <si>
    <t>Pol828</t>
  </si>
  <si>
    <t>566</t>
  </si>
  <si>
    <t>Pol829</t>
  </si>
  <si>
    <t>568</t>
  </si>
  <si>
    <t>Pol830</t>
  </si>
  <si>
    <t>570</t>
  </si>
  <si>
    <t>Pol831</t>
  </si>
  <si>
    <t>572</t>
  </si>
  <si>
    <t>D18</t>
  </si>
  <si>
    <t>Kabelové rozvody CCTV</t>
  </si>
  <si>
    <t>Pol812</t>
  </si>
  <si>
    <t>Kabel 4P UTP kat 6a</t>
  </si>
  <si>
    <t>574</t>
  </si>
  <si>
    <t>576</t>
  </si>
  <si>
    <t>Pol832</t>
  </si>
  <si>
    <t>Elektroinstalační trubka tuhá prům 20 bezhalogenová</t>
  </si>
  <si>
    <t>578</t>
  </si>
  <si>
    <t>Pol813</t>
  </si>
  <si>
    <t>Příchytka pro trubku prům 20 bezhalogenová</t>
  </si>
  <si>
    <t>580</t>
  </si>
  <si>
    <t>Pol834</t>
  </si>
  <si>
    <t>Zhotvoení drážky pro trubku Æ16mm včetně začištění</t>
  </si>
  <si>
    <t>582</t>
  </si>
  <si>
    <t>584</t>
  </si>
  <si>
    <t>D19</t>
  </si>
  <si>
    <t>Tísňová Tlačítka</t>
  </si>
  <si>
    <t>Pol815</t>
  </si>
  <si>
    <t>Tísňový hlásič výklopný pro skrytou montáž pod desku stolu</t>
  </si>
  <si>
    <t>586</t>
  </si>
  <si>
    <t>Pol816</t>
  </si>
  <si>
    <t>Linkový modul MM1 s osmii poplachovými vstupy systému Dominus Millennium</t>
  </si>
  <si>
    <t>588</t>
  </si>
  <si>
    <t>Pol817</t>
  </si>
  <si>
    <t>kabel 4x0.5/2x08</t>
  </si>
  <si>
    <t>590</t>
  </si>
  <si>
    <t>Pol818</t>
  </si>
  <si>
    <t>Trubka ohebná Æ16mm</t>
  </si>
  <si>
    <t>592</t>
  </si>
  <si>
    <t>Pol819</t>
  </si>
  <si>
    <t>elinst lišta lepicí pro instalaci do nábytku</t>
  </si>
  <si>
    <t>594</t>
  </si>
  <si>
    <t>Pol820</t>
  </si>
  <si>
    <t>Oživení . doplnění do grafické nadstavby</t>
  </si>
  <si>
    <t>596</t>
  </si>
  <si>
    <t>D.1.4.n - Stavební a prostorová akustika</t>
  </si>
  <si>
    <t>ASO</t>
  </si>
  <si>
    <t>D+M - akustický obklad na bázi skla</t>
  </si>
  <si>
    <t>Poznámka k položce:_x000D_
Akustický obklad vyrobený ze skla tl. 16 mm; Akustické sklo je porézním materiálem tvořený teplotně spojovanými částicemi křišťálového skla o velikosti 1 až 6 mm. Celková tl. skladby obkladu je 110 mm. Akustický obklad s maximem činitele zvukové pohltivosti na středních kmitočtech (500 Hz) je v celé ploše doplněn o absorpční vložku balené v polyethylenové folii s retardanty hoření o tloušťce ≤ 20 µm. Třída reakce na oheň absorpční vložky vč. folie je A2-s1,d0; tloušťka a objemová hmotnost přídavného absorbéru budou postupně korigovány dle výsledků etapových měření tak, aby uvažovaný činitel zvukové pohltivosti obkladu v oktávových pásmech byl: 125 Hz – α ÷ 0,60; 250 Hz - α ÷ 0,95; 500 Hz - α ÷ 0,90; 1 kHz - α ÷ 0,60; 2 kHz - α ÷ 0,40; 4 kHz - α ÷ 0,35; obklad je montovaný na hliníkový nosný rošt se systémem rektifikace ve třech směrech; Třída reakce na oheň nejméně B-s1,d0 s indexem šíření plamene - is= 0,0 mm/min. Skleněný panel je opatřen vloženou nerezovou sítí pro zvýšenou mechan. odolnost. Před samotnou realizací bude nutno celý systém vzorovat; uvažováno s barevným podbarvením obkladu ze zadní strany, barevnost dle výběru architekta, odstíny nelze definovat na základě běžných vzorníků a je nutné vzorovat na sérii panelů.  profily vložené do spár – š. 60mm; varianta A: profil zapuštěný pod líc akustického obkladu o cca 12-15mm varianta B: profil osazený na líc akustického obkladu; předpoklad konstrukční deska na bázi dřeva, povrch: buková překližka, tl. cca 12mm, mořená, opatřená transparentním otěruvzdorným nátěrem. Odstín moření bude upřesněn v průběhu realizace. Obložky a sokly jsou součástí položky v povrchové úpravě stejné jako vložené profily</t>
  </si>
  <si>
    <t>ASO-Z</t>
  </si>
  <si>
    <t>D+M - akustický obklad na bázi skla se sníženou akustickou funkcí</t>
  </si>
  <si>
    <t>Poznámka k položce:_x000D_
Akustický obklad vyrobený ze skla tl. 16 mm; Akustické sklo je porézním materiálem tvořený teplotně spojovanými částicemi křišťálového skla o velikosti 1 až 6 mm. Celková tl. skladby obkladu je 110 mm. Akustický obklad se sníženou funkcí akustické pohtlivosti; snížení pohltivé funkce je dosaženo kontaktním deskou z rubové strany obkladu o objemové hmotnosti min. 650kg/m3; uvažovaný činitel zvukové pohltivosti obkladu v oktávových pásmech: 125 Hz – α ÷ 0,04; 250 Hz - α ÷ 0,05; 500 Hz - α ÷ 0,06; 1 kHz - α ÷ 0,13; 2 kHz - α ÷ 0,50; 4 kHz - α ÷ 0,50; obklad je montovaný na hliníkový nosný rošt se systémem rektifikace ve třech směrech; Třída reakce na oheň nejméně B-s1,d0 s indexem šíření plamene - is= 0,0 mm/min. Skleněný panel je opatřen vloženou nerezovou sítí pro zvýšenou mechan. odolnost. Před samotnou realizací bude nutno celý systém vzorovat; uvažováno s barevným podbarvením obkladu ze zadní strany, barevnost dle výběru architekta, odstíny nelze definovat na základě běžných vzorníků a je nutné vzorovat na sérii panelů; profily vložené do spár – š. 60mm; varianta A: profil zapuštěný pod líc akustického obkladu o cca 12-15mm varianta B: profil osazený na líc akustického obkladu; předpoklad konstrukční deska na bázi dřeva, povrch: buková překližka, tl. cca 12mm, mořená, opatřená transparentním otěruvzdorným nátěrem. Odstín moření bude upřesněn v průběhu realizace. Obložky a sokly jsou součástí položky v povrchové úpravě stejné jako vložené profily</t>
  </si>
  <si>
    <t>AP-NFR</t>
  </si>
  <si>
    <t>D+M akustický podhled nízkofrekvenční rezonátory</t>
  </si>
  <si>
    <t>Poznámka k položce:_x000D_
jedná se o nízkofrekvenční rezonátor z materiálu na bázi dřeva; nepohledový prvek umístěný pod stropem v čelní části posluchárny; na rubové straně rezonanční štěrbiny je provedeno kašírování neprůhlednou a průzvučnou textilií; z rubové strany je dále doplněna přídavná absorpční vložka o tl. 40 mm a objemové hmotnosti 20-30 kg/m3 balená v polyethylenové folii s retardanty hoření o tloušťce ≤ 20 µm. Třída reakce na oheň absorpční vložky vč. folie je A2-s1,d0. Třída reakce na oheň absorpční vložky vč. folie je A2-s1,d0; návrhová rezonanční frekvence frez = 110 - 130 Hz (rozměry a funkční provedení rezonátorů s ohledem na rezonančí frekvenci bude upřesněno po zaměření stavby); požadovaný činitel zvukové pohltivosti rezonátoru v oktávových pásmech pro skladebnou tloušťku prvku cca 200 mm je: 125 Hz - α ÷ 0,60; 250 Hz - α ÷ 0,25; 500 Hz - α ÷ 0,20; 1 kHz - α ÷ 0,15; 2 kHz - α ÷ 0,15; 4 kHz - α ÷ 0,15; celková skladebná tloušťka prvku je cca 200 mm; plošná hmotnost prvku je cca 45 kg/m2; povrchová úprava - černá HPL; požadavky PBŘ: třída reakce na oheň B-s1-d0, s indexem šíření plamene is = 0 mm.min-1</t>
  </si>
  <si>
    <t>DD</t>
  </si>
  <si>
    <t>Dílenská dokumentace etapy pro posluchárnu 1.04</t>
  </si>
  <si>
    <t>Poznámka k položce:_x000D_
dílenská dokumentace profese prostorová akustika; jedná se zejména o dílenské detaily provedení atypických akustických prvků; tato bude předložena k odsouhlasení generálnímu projektantovi, projektantovi akustiky a zástupci investora</t>
  </si>
  <si>
    <t>MDD-E</t>
  </si>
  <si>
    <t>Měření doby dozvuku - etapové (posluchárna 1.04)</t>
  </si>
  <si>
    <t>Poznámka k položce:_x000D_
jedná se o etapová měření doby dozvuku dle normy ČSN EN ISO 3382-1 akusticky náročného prostoru s definovaným požadavkem na cílovou dobu dozvuku; součástí měření je také vyhodnocení a protokolární zpracování výsledků s příslušnými závěry v komplexní vazbě na akustiku prostoru jako celků</t>
  </si>
  <si>
    <t>MDD-Z</t>
  </si>
  <si>
    <t>Měření doby dozvuku - závěrečné (posluchárna 1.04)</t>
  </si>
  <si>
    <t>Poznámka k položce:_x000D_
jedná se o závěrečné měření doby dozvuku dle normy ČSN EN ISO 3382-1 akusticky náročného prostoru s definovanými požadavky na cílovou dobu dozvuku; součástí měření je také vyhodnocení a protokolární zpracování výsledků</t>
  </si>
  <si>
    <t>M-AK</t>
  </si>
  <si>
    <t>měření činitele zvukové pohltivosti dle normy ČSN EN ISO 354</t>
  </si>
  <si>
    <t>Poznámka k položce:_x000D_
jedná se o měření činitele zvukové pohltivosti dle normy ČSN EN ISO 354; měřena bude položka AZP v kombinace s AZP-O; dále bude měřena položka ASO; součástí měření je také vyhodnocení a protokolární zpracování výsledků s příslušnými závěry v komplexní vazbě na akustiku jednotlivých prostor jako celků; cena neobsahuje dopravu vzorku a jeho výrobu</t>
  </si>
  <si>
    <t>M-AT</t>
  </si>
  <si>
    <t>Měření činitele zvukové pohltivosti dle ČSN ISO 10534-1 nebo ČSN ISO 10534-2</t>
  </si>
  <si>
    <t>Poznámka k položce:_x000D_
měření činitele zvukové pohltivosti vzorků materiálů v impedanční trubici dle normy ČSN ISO 10534-1 nebo ČSN ISO 10534-2; součástí měření je také vyhodnocení a protokolární zpracování; měření pro prvek AZB</t>
  </si>
  <si>
    <t>VZ-ASO</t>
  </si>
  <si>
    <t>Vzorování akustického obkladu ASO</t>
  </si>
  <si>
    <t>Poznámka k položce:_x000D_
jedná se o vzorování akustického obkladu na bázi skla; v rámci realizace budou předvedeny 3 barevné kombinace akustickéh obkladu v rozsahu cca 6 kazet (každá barevná varianta) pro vybrání finální barevné varianty. Vzorování bude probíhat na místě realizace; součástí ceny je doprava a montáž+demontáž vzorované varianty</t>
  </si>
  <si>
    <t xml:space="preserve">VON - Vedlejší a ostatní rozpočtové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</si>
  <si>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</si>
  <si>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</si>
  <si>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</si>
  <si>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</si>
  <si>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</si>
  <si>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</si>
  <si>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</si>
  <si>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</si>
  <si>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</si>
  <si>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</si>
  <si>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  (průběh elevace, podhledu, atd)</t>
  </si>
  <si>
    <t>Kč</t>
  </si>
  <si>
    <t>1024</t>
  </si>
  <si>
    <t>-1779423480</t>
  </si>
  <si>
    <t>Geodetické práce před výstavbou (průběh elevace, podhledu, atd)</t>
  </si>
  <si>
    <t>https://podminky.urs.cz/item/CS_URS_2023_02/012103000</t>
  </si>
  <si>
    <t>012203000</t>
  </si>
  <si>
    <t>Geodetické práce při provádění stavby  (průběh elevace, podhledu, atd)</t>
  </si>
  <si>
    <t>-1171995091</t>
  </si>
  <si>
    <t>Geodetické práce při provádění stavby (průběh elevace, podhledu, atd)</t>
  </si>
  <si>
    <t>https://podminky.urs.cz/item/CS_URS_2023_02/012203000</t>
  </si>
  <si>
    <t>012403000</t>
  </si>
  <si>
    <t>Kartografické práce</t>
  </si>
  <si>
    <t>1830927063</t>
  </si>
  <si>
    <t>https://podminky.urs.cz/item/CS_URS_2023_02/012403000</t>
  </si>
  <si>
    <t>013244000</t>
  </si>
  <si>
    <t>Dokumentace pro provádění stavby - dílenská dokumentace -IV. stupeň</t>
  </si>
  <si>
    <t>1768568232</t>
  </si>
  <si>
    <t>https://podminky.urs.cz/item/CS_URS_2023_02/013244000</t>
  </si>
  <si>
    <t>01324400R</t>
  </si>
  <si>
    <t>Dokumentace pro provádění stavby - armovací výkresy</t>
  </si>
  <si>
    <t>8563552</t>
  </si>
  <si>
    <t>013254000</t>
  </si>
  <si>
    <t>Dokumentace skutečného provedení stavby</t>
  </si>
  <si>
    <t>-1168152466</t>
  </si>
  <si>
    <t>https://podminky.urs.cz/item/CS_URS_2023_02/013254000</t>
  </si>
  <si>
    <t>VRN3</t>
  </si>
  <si>
    <t>Zařízení staveniště</t>
  </si>
  <si>
    <t>033103000</t>
  </si>
  <si>
    <t>Připojení energií</t>
  </si>
  <si>
    <t>-1323701330</t>
  </si>
  <si>
    <t>https://podminky.urs.cz/item/CS_URS_2023_02/033103000</t>
  </si>
  <si>
    <t>033203000</t>
  </si>
  <si>
    <t>Energie pro zařízení staveniště</t>
  </si>
  <si>
    <t>-1182253162</t>
  </si>
  <si>
    <t>https://podminky.urs.cz/item/CS_URS_2023_02/033203000</t>
  </si>
  <si>
    <t>034103000</t>
  </si>
  <si>
    <t>Oplocení staveniště</t>
  </si>
  <si>
    <t>1058673514</t>
  </si>
  <si>
    <t>https://podminky.urs.cz/item/CS_URS_2023_02/034103000</t>
  </si>
  <si>
    <t>034303000</t>
  </si>
  <si>
    <t>Dopravní značení na staveništi</t>
  </si>
  <si>
    <t>-1933542399</t>
  </si>
  <si>
    <t>https://podminky.urs.cz/item/CS_URS_2023_02/034303000</t>
  </si>
  <si>
    <t>034503000</t>
  </si>
  <si>
    <t>Informační tabule na staveništi</t>
  </si>
  <si>
    <t>-1777413406</t>
  </si>
  <si>
    <t>https://podminky.urs.cz/item/CS_URS_2023_02/034503000</t>
  </si>
  <si>
    <t>035103001</t>
  </si>
  <si>
    <t>Pronájem ploch</t>
  </si>
  <si>
    <t>-1180067848</t>
  </si>
  <si>
    <t>https://podminky.urs.cz/item/CS_URS_2023_02/035103001</t>
  </si>
  <si>
    <t>039103000</t>
  </si>
  <si>
    <t>Rozebrání, bourání a odvoz zařízení staveniště</t>
  </si>
  <si>
    <t>1686842884</t>
  </si>
  <si>
    <t>https://podminky.urs.cz/item/CS_URS_2023_02/039103000</t>
  </si>
  <si>
    <t>VRN4</t>
  </si>
  <si>
    <t>Inženýrská činnost</t>
  </si>
  <si>
    <t>04190300R</t>
  </si>
  <si>
    <t>Dozor statika</t>
  </si>
  <si>
    <t>927189830</t>
  </si>
  <si>
    <t>043103000</t>
  </si>
  <si>
    <t>Zkoušky bez rozlišení</t>
  </si>
  <si>
    <t>-923271863</t>
  </si>
  <si>
    <t>https://podminky.urs.cz/item/CS_URS_2023_02/043103000</t>
  </si>
  <si>
    <t>043203000</t>
  </si>
  <si>
    <t>Měření, monitoring, rozbory bez rozlišení</t>
  </si>
  <si>
    <t>-401518504</t>
  </si>
  <si>
    <t>https://podminky.urs.cz/item/CS_URS_2023_02/043203000</t>
  </si>
  <si>
    <t>044002000</t>
  </si>
  <si>
    <t>-1181819845</t>
  </si>
  <si>
    <t>https://podminky.urs.cz/item/CS_URS_2023_02/044002000</t>
  </si>
  <si>
    <t>045203000</t>
  </si>
  <si>
    <t>Kompletační činnost</t>
  </si>
  <si>
    <t>-1335421812</t>
  </si>
  <si>
    <t>https://podminky.urs.cz/item/CS_URS_2023_02/045203000</t>
  </si>
  <si>
    <t>045303000</t>
  </si>
  <si>
    <t>Koordinační činnost</t>
  </si>
  <si>
    <t>-1666781687</t>
  </si>
  <si>
    <t>https://podminky.urs.cz/item/CS_URS_2023_02/045303000</t>
  </si>
  <si>
    <t>VRN9</t>
  </si>
  <si>
    <t>Ostatní náklady</t>
  </si>
  <si>
    <t>091003000</t>
  </si>
  <si>
    <t>Ostatní náklady bez rozlišení - vzorkování – předkládání vzorků materiálů, povrchů, barevnost</t>
  </si>
  <si>
    <t>549391370</t>
  </si>
  <si>
    <t>https://podminky.urs.cz/item/CS_URS_2023_02/091003000</t>
  </si>
  <si>
    <t>SEZNAM FIGUR</t>
  </si>
  <si>
    <t>Výměra</t>
  </si>
  <si>
    <t>3./ D.1.1</t>
  </si>
  <si>
    <t>Použití figury:</t>
  </si>
  <si>
    <t>SKN01_1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</si>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</sst>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3" xfId="0" applyNumberFormat="1" applyFont="1" applyBorder="1"/>
    <xf numFmtId="166" fontId="35" fillId="0" borderId="14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41" fillId="0" borderId="23" xfId="0" applyFont="1" applyBorder="1" applyAlignment="1">
      <alignment horizontal="center" vertical="center"/>
    </xf>
    <xf numFmtId="49" fontId="41" fillId="0" borderId="23" xfId="0" applyNumberFormat="1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center" vertical="center" wrapText="1"/>
    </xf>
    <xf numFmtId="167" fontId="41" fillId="0" borderId="23" xfId="0" applyNumberFormat="1" applyFont="1" applyBorder="1" applyAlignment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horizontal="center" vertical="center"/>
    </xf>
    <xf numFmtId="0" fontId="12" fillId="0" borderId="4" xfId="0" applyFont="1" applyBorder="1"/>
    <xf numFmtId="0" fontId="12" fillId="0" borderId="0" xfId="0" applyFont="1" applyAlignment="1">
      <alignment horizontal="left"/>
    </xf>
    <xf numFmtId="0" fontId="12" fillId="0" borderId="0" xfId="0" applyFont="1" applyProtection="1">
      <protection locked="0"/>
    </xf>
    <xf numFmtId="4" fontId="12" fillId="0" borderId="0" xfId="0" applyNumberFormat="1" applyFont="1"/>
    <xf numFmtId="0" fontId="12" fillId="0" borderId="15" xfId="0" applyFont="1" applyBorder="1"/>
    <xf numFmtId="166" fontId="12" fillId="0" borderId="0" xfId="0" applyNumberFormat="1" applyFont="1"/>
    <xf numFmtId="166" fontId="12" fillId="0" borderId="16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3" fillId="0" borderId="0" xfId="0" applyFont="1" applyAlignment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54" fillId="0" borderId="27" xfId="0" applyFont="1" applyBorder="1" applyAlignment="1">
      <alignment horizontal="left" vertical="center"/>
    </xf>
    <xf numFmtId="0" fontId="55" fillId="0" borderId="1" xfId="0" applyFont="1" applyBorder="1" applyAlignment="1">
      <alignment vertical="top"/>
    </xf>
    <xf numFmtId="0" fontId="55" fillId="0" borderId="1" xfId="0" applyFont="1" applyBorder="1" applyAlignment="1">
      <alignment horizontal="left" vertical="center"/>
    </xf>
    <xf numFmtId="0" fontId="55" fillId="0" borderId="1" xfId="0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left" vertical="center"/>
    </xf>
    <xf numFmtId="0" fontId="54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3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8" fillId="0" borderId="1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wrapText="1"/>
    </xf>
    <xf numFmtId="0" fontId="46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/>
    </xf>
    <xf numFmtId="0" fontId="47" fillId="0" borderId="29" xfId="0" applyFont="1" applyBorder="1" applyAlignment="1">
      <alignment horizontal="left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34103000" TargetMode="External"/><Relationship Id="rId13" Type="http://schemas.openxmlformats.org/officeDocument/2006/relationships/hyperlink" Target="https://podminky.urs.cz/item/CS_URS_2023_02/043103000" TargetMode="External"/><Relationship Id="rId18" Type="http://schemas.openxmlformats.org/officeDocument/2006/relationships/hyperlink" Target="https://podminky.urs.cz/item/CS_URS_2023_02/091003000" TargetMode="External"/><Relationship Id="rId3" Type="http://schemas.openxmlformats.org/officeDocument/2006/relationships/hyperlink" Target="https://podminky.urs.cz/item/CS_URS_2023_02/012403000" TargetMode="External"/><Relationship Id="rId7" Type="http://schemas.openxmlformats.org/officeDocument/2006/relationships/hyperlink" Target="https://podminky.urs.cz/item/CS_URS_2023_02/033203000" TargetMode="External"/><Relationship Id="rId12" Type="http://schemas.openxmlformats.org/officeDocument/2006/relationships/hyperlink" Target="https://podminky.urs.cz/item/CS_URS_2023_02/039103000" TargetMode="External"/><Relationship Id="rId17" Type="http://schemas.openxmlformats.org/officeDocument/2006/relationships/hyperlink" Target="https://podminky.urs.cz/item/CS_URS_2023_02/045303000" TargetMode="External"/><Relationship Id="rId2" Type="http://schemas.openxmlformats.org/officeDocument/2006/relationships/hyperlink" Target="https://podminky.urs.cz/item/CS_URS_2023_02/012203000" TargetMode="External"/><Relationship Id="rId16" Type="http://schemas.openxmlformats.org/officeDocument/2006/relationships/hyperlink" Target="https://podminky.urs.cz/item/CS_URS_2023_02/045203000" TargetMode="External"/><Relationship Id="rId1" Type="http://schemas.openxmlformats.org/officeDocument/2006/relationships/hyperlink" Target="https://podminky.urs.cz/item/CS_URS_2023_02/012103000" TargetMode="External"/><Relationship Id="rId6" Type="http://schemas.openxmlformats.org/officeDocument/2006/relationships/hyperlink" Target="https://podminky.urs.cz/item/CS_URS_2023_02/033103000" TargetMode="External"/><Relationship Id="rId11" Type="http://schemas.openxmlformats.org/officeDocument/2006/relationships/hyperlink" Target="https://podminky.urs.cz/item/CS_URS_2023_02/035103001" TargetMode="External"/><Relationship Id="rId5" Type="http://schemas.openxmlformats.org/officeDocument/2006/relationships/hyperlink" Target="https://podminky.urs.cz/item/CS_URS_2023_02/013254000" TargetMode="External"/><Relationship Id="rId15" Type="http://schemas.openxmlformats.org/officeDocument/2006/relationships/hyperlink" Target="https://podminky.urs.cz/item/CS_URS_2023_02/044002000" TargetMode="External"/><Relationship Id="rId10" Type="http://schemas.openxmlformats.org/officeDocument/2006/relationships/hyperlink" Target="https://podminky.urs.cz/item/CS_URS_2023_02/034503000" TargetMode="External"/><Relationship Id="rId19" Type="http://schemas.openxmlformats.org/officeDocument/2006/relationships/drawing" Target="../drawings/drawing15.xml"/><Relationship Id="rId4" Type="http://schemas.openxmlformats.org/officeDocument/2006/relationships/hyperlink" Target="https://podminky.urs.cz/item/CS_URS_2023_02/013244000" TargetMode="External"/><Relationship Id="rId9" Type="http://schemas.openxmlformats.org/officeDocument/2006/relationships/hyperlink" Target="https://podminky.urs.cz/item/CS_URS_2023_02/034303000" TargetMode="External"/><Relationship Id="rId14" Type="http://schemas.openxmlformats.org/officeDocument/2006/relationships/hyperlink" Target="https://podminky.urs.cz/item/CS_URS_2023_02/043203000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642945111" TargetMode="External"/><Relationship Id="rId117" Type="http://schemas.openxmlformats.org/officeDocument/2006/relationships/hyperlink" Target="https://podminky.urs.cz/item/CS_URS_2023_02/789326315" TargetMode="External"/><Relationship Id="rId21" Type="http://schemas.openxmlformats.org/officeDocument/2006/relationships/hyperlink" Target="https://podminky.urs.cz/item/CS_URS_2023_02/612325221" TargetMode="External"/><Relationship Id="rId42" Type="http://schemas.openxmlformats.org/officeDocument/2006/relationships/hyperlink" Target="https://podminky.urs.cz/item/CS_URS_2023_02/968072456" TargetMode="External"/><Relationship Id="rId47" Type="http://schemas.openxmlformats.org/officeDocument/2006/relationships/hyperlink" Target="https://podminky.urs.cz/item/CS_URS_2023_02/977211112" TargetMode="External"/><Relationship Id="rId63" Type="http://schemas.openxmlformats.org/officeDocument/2006/relationships/hyperlink" Target="https://podminky.urs.cz/item/CS_URS_2023_02/725820801" TargetMode="External"/><Relationship Id="rId68" Type="http://schemas.openxmlformats.org/officeDocument/2006/relationships/hyperlink" Target="https://podminky.urs.cz/item/CS_URS_2023_02/767591011" TargetMode="External"/><Relationship Id="rId84" Type="http://schemas.openxmlformats.org/officeDocument/2006/relationships/hyperlink" Target="https://podminky.urs.cz/item/CS_URS_2023_02/776201812" TargetMode="External"/><Relationship Id="rId89" Type="http://schemas.openxmlformats.org/officeDocument/2006/relationships/hyperlink" Target="https://podminky.urs.cz/item/CS_URS_2023_02/776311211" TargetMode="External"/><Relationship Id="rId112" Type="http://schemas.openxmlformats.org/officeDocument/2006/relationships/hyperlink" Target="https://podminky.urs.cz/item/CS_URS_2023_02/784171115" TargetMode="External"/><Relationship Id="rId16" Type="http://schemas.openxmlformats.org/officeDocument/2006/relationships/hyperlink" Target="https://podminky.urs.cz/item/CS_URS_2023_02/611311131" TargetMode="External"/><Relationship Id="rId107" Type="http://schemas.openxmlformats.org/officeDocument/2006/relationships/hyperlink" Target="https://podminky.urs.cz/item/CS_URS_2023_02/783315101" TargetMode="External"/><Relationship Id="rId11" Type="http://schemas.openxmlformats.org/officeDocument/2006/relationships/hyperlink" Target="https://podminky.urs.cz/item/CS_URS_2023_02/431351121" TargetMode="External"/><Relationship Id="rId32" Type="http://schemas.openxmlformats.org/officeDocument/2006/relationships/hyperlink" Target="https://podminky.urs.cz/item/CS_URS_2023_02/943211811" TargetMode="External"/><Relationship Id="rId37" Type="http://schemas.openxmlformats.org/officeDocument/2006/relationships/hyperlink" Target="https://podminky.urs.cz/item/CS_URS_2023_02/963051113" TargetMode="External"/><Relationship Id="rId53" Type="http://schemas.openxmlformats.org/officeDocument/2006/relationships/hyperlink" Target="https://podminky.urs.cz/item/CS_URS_2023_02/985331212" TargetMode="External"/><Relationship Id="rId58" Type="http://schemas.openxmlformats.org/officeDocument/2006/relationships/hyperlink" Target="https://podminky.urs.cz/item/CS_URS_2023_02/997013509" TargetMode="External"/><Relationship Id="rId74" Type="http://schemas.openxmlformats.org/officeDocument/2006/relationships/hyperlink" Target="https://podminky.urs.cz/item/CS_URS_2023_02/998767181" TargetMode="External"/><Relationship Id="rId79" Type="http://schemas.openxmlformats.org/officeDocument/2006/relationships/hyperlink" Target="https://podminky.urs.cz/item/CS_URS_2023_02/771574111" TargetMode="External"/><Relationship Id="rId102" Type="http://schemas.openxmlformats.org/officeDocument/2006/relationships/hyperlink" Target="https://podminky.urs.cz/item/CS_URS_2023_02/998781103" TargetMode="External"/><Relationship Id="rId123" Type="http://schemas.openxmlformats.org/officeDocument/2006/relationships/drawing" Target="../drawings/drawing2.xml"/><Relationship Id="rId5" Type="http://schemas.openxmlformats.org/officeDocument/2006/relationships/hyperlink" Target="https://podminky.urs.cz/item/CS_URS_2023_02/310237251" TargetMode="External"/><Relationship Id="rId90" Type="http://schemas.openxmlformats.org/officeDocument/2006/relationships/hyperlink" Target="https://podminky.urs.cz/item/CS_URS_2023_02/776410811" TargetMode="External"/><Relationship Id="rId95" Type="http://schemas.openxmlformats.org/officeDocument/2006/relationships/hyperlink" Target="https://podminky.urs.cz/item/CS_URS_2023_02/776501811" TargetMode="External"/><Relationship Id="rId22" Type="http://schemas.openxmlformats.org/officeDocument/2006/relationships/hyperlink" Target="https://podminky.urs.cz/item/CS_URS_2023_02/612325412" TargetMode="External"/><Relationship Id="rId27" Type="http://schemas.openxmlformats.org/officeDocument/2006/relationships/hyperlink" Target="https://podminky.urs.cz/item/CS_URS_2023_02/642945112" TargetMode="External"/><Relationship Id="rId43" Type="http://schemas.openxmlformats.org/officeDocument/2006/relationships/hyperlink" Target="https://podminky.urs.cz/item/CS_URS_2023_02/971033351" TargetMode="External"/><Relationship Id="rId48" Type="http://schemas.openxmlformats.org/officeDocument/2006/relationships/hyperlink" Target="https://podminky.urs.cz/item/CS_URS_2023_02/977211114" TargetMode="External"/><Relationship Id="rId64" Type="http://schemas.openxmlformats.org/officeDocument/2006/relationships/hyperlink" Target="https://podminky.urs.cz/item/CS_URS_2023_02/766411812" TargetMode="External"/><Relationship Id="rId69" Type="http://schemas.openxmlformats.org/officeDocument/2006/relationships/hyperlink" Target="https://podminky.urs.cz/item/CS_URS_2023_02/767591801" TargetMode="External"/><Relationship Id="rId113" Type="http://schemas.openxmlformats.org/officeDocument/2006/relationships/hyperlink" Target="https://podminky.urs.cz/item/CS_URS_2023_02/784181125" TargetMode="External"/><Relationship Id="rId118" Type="http://schemas.openxmlformats.org/officeDocument/2006/relationships/hyperlink" Target="https://podminky.urs.cz/item/CS_URS_2023_02/789326320" TargetMode="External"/><Relationship Id="rId80" Type="http://schemas.openxmlformats.org/officeDocument/2006/relationships/hyperlink" Target="https://podminky.urs.cz/item/CS_URS_2023_02/771591112" TargetMode="External"/><Relationship Id="rId85" Type="http://schemas.openxmlformats.org/officeDocument/2006/relationships/hyperlink" Target="https://podminky.urs.cz/item/CS_URS_2023_02/776211111" TargetMode="External"/><Relationship Id="rId12" Type="http://schemas.openxmlformats.org/officeDocument/2006/relationships/hyperlink" Target="https://podminky.urs.cz/item/CS_URS_2023_02/431351122" TargetMode="External"/><Relationship Id="rId17" Type="http://schemas.openxmlformats.org/officeDocument/2006/relationships/hyperlink" Target="https://podminky.urs.cz/item/CS_URS_2023_02/611325412" TargetMode="External"/><Relationship Id="rId33" Type="http://schemas.openxmlformats.org/officeDocument/2006/relationships/hyperlink" Target="https://podminky.urs.cz/item/CS_URS_2023_02/949101111" TargetMode="External"/><Relationship Id="rId38" Type="http://schemas.openxmlformats.org/officeDocument/2006/relationships/hyperlink" Target="https://podminky.urs.cz/item/CS_URS_2023_02/964072211" TargetMode="External"/><Relationship Id="rId59" Type="http://schemas.openxmlformats.org/officeDocument/2006/relationships/hyperlink" Target="https://podminky.urs.cz/item/CS_URS_2023_02/997013871" TargetMode="External"/><Relationship Id="rId103" Type="http://schemas.openxmlformats.org/officeDocument/2006/relationships/hyperlink" Target="https://podminky.urs.cz/item/CS_URS_2023_02/783301303" TargetMode="External"/><Relationship Id="rId108" Type="http://schemas.openxmlformats.org/officeDocument/2006/relationships/hyperlink" Target="https://podminky.urs.cz/item/CS_URS_2023_02/783317101" TargetMode="External"/><Relationship Id="rId54" Type="http://schemas.openxmlformats.org/officeDocument/2006/relationships/hyperlink" Target="https://podminky.urs.cz/item/CS_URS_2023_02/985331214" TargetMode="External"/><Relationship Id="rId70" Type="http://schemas.openxmlformats.org/officeDocument/2006/relationships/hyperlink" Target="https://podminky.urs.cz/item/CS_URS_2023_02/767646510" TargetMode="External"/><Relationship Id="rId75" Type="http://schemas.openxmlformats.org/officeDocument/2006/relationships/hyperlink" Target="https://podminky.urs.cz/item/CS_URS_2023_02/771111011" TargetMode="External"/><Relationship Id="rId91" Type="http://schemas.openxmlformats.org/officeDocument/2006/relationships/hyperlink" Target="https://podminky.urs.cz/item/CS_URS_2023_02/776421111" TargetMode="External"/><Relationship Id="rId96" Type="http://schemas.openxmlformats.org/officeDocument/2006/relationships/hyperlink" Target="https://podminky.urs.cz/item/CS_URS_2023_02/776511111" TargetMode="External"/><Relationship Id="rId1" Type="http://schemas.openxmlformats.org/officeDocument/2006/relationships/hyperlink" Target="https://podminky.urs.cz/item/CS_URS_2023_02/181411131" TargetMode="External"/><Relationship Id="rId6" Type="http://schemas.openxmlformats.org/officeDocument/2006/relationships/hyperlink" Target="https://podminky.urs.cz/item/CS_URS_2023_02/310238211" TargetMode="External"/><Relationship Id="rId23" Type="http://schemas.openxmlformats.org/officeDocument/2006/relationships/hyperlink" Target="https://podminky.urs.cz/item/CS_URS_2023_02/631312141" TargetMode="External"/><Relationship Id="rId28" Type="http://schemas.openxmlformats.org/officeDocument/2006/relationships/hyperlink" Target="https://podminky.urs.cz/item/CS_URS_2023_02/938908411" TargetMode="External"/><Relationship Id="rId49" Type="http://schemas.openxmlformats.org/officeDocument/2006/relationships/hyperlink" Target="https://podminky.urs.cz/item/CS_URS_2023_02/977312112" TargetMode="External"/><Relationship Id="rId114" Type="http://schemas.openxmlformats.org/officeDocument/2006/relationships/hyperlink" Target="https://podminky.urs.cz/item/CS_URS_2023_02/784221105" TargetMode="External"/><Relationship Id="rId119" Type="http://schemas.openxmlformats.org/officeDocument/2006/relationships/hyperlink" Target="https://podminky.urs.cz/item/CS_URS_2023_02/HZS1291" TargetMode="External"/><Relationship Id="rId44" Type="http://schemas.openxmlformats.org/officeDocument/2006/relationships/hyperlink" Target="https://podminky.urs.cz/item/CS_URS_2023_02/971052251" TargetMode="External"/><Relationship Id="rId60" Type="http://schemas.openxmlformats.org/officeDocument/2006/relationships/hyperlink" Target="https://podminky.urs.cz/item/CS_URS_2023_02/998017002" TargetMode="External"/><Relationship Id="rId65" Type="http://schemas.openxmlformats.org/officeDocument/2006/relationships/hyperlink" Target="https://podminky.urs.cz/item/CS_URS_2023_02/766441812" TargetMode="External"/><Relationship Id="rId81" Type="http://schemas.openxmlformats.org/officeDocument/2006/relationships/hyperlink" Target="https://podminky.urs.cz/item/CS_URS_2023_02/998771103" TargetMode="External"/><Relationship Id="rId86" Type="http://schemas.openxmlformats.org/officeDocument/2006/relationships/hyperlink" Target="https://podminky.urs.cz/item/CS_URS_2023_02/776251111" TargetMode="External"/><Relationship Id="rId4" Type="http://schemas.openxmlformats.org/officeDocument/2006/relationships/hyperlink" Target="https://podminky.urs.cz/item/CS_URS_2023_02/310237241" TargetMode="External"/><Relationship Id="rId9" Type="http://schemas.openxmlformats.org/officeDocument/2006/relationships/hyperlink" Target="https://podminky.urs.cz/item/CS_URS_2023_02/340239212" TargetMode="External"/><Relationship Id="rId13" Type="http://schemas.openxmlformats.org/officeDocument/2006/relationships/hyperlink" Target="https://podminky.urs.cz/item/CS_URS_2023_02/431351125" TargetMode="External"/><Relationship Id="rId18" Type="http://schemas.openxmlformats.org/officeDocument/2006/relationships/hyperlink" Target="https://podminky.urs.cz/item/CS_URS_2023_02/612131121" TargetMode="External"/><Relationship Id="rId39" Type="http://schemas.openxmlformats.org/officeDocument/2006/relationships/hyperlink" Target="https://podminky.urs.cz/item/CS_URS_2023_02/965045113" TargetMode="External"/><Relationship Id="rId109" Type="http://schemas.openxmlformats.org/officeDocument/2006/relationships/hyperlink" Target="https://podminky.urs.cz/item/CS_URS_2023_02/784111005" TargetMode="External"/><Relationship Id="rId34" Type="http://schemas.openxmlformats.org/officeDocument/2006/relationships/hyperlink" Target="https://podminky.urs.cz/item/CS_URS_2023_02/952901114" TargetMode="External"/><Relationship Id="rId50" Type="http://schemas.openxmlformats.org/officeDocument/2006/relationships/hyperlink" Target="https://podminky.urs.cz/item/CS_URS_2023_02/978011141" TargetMode="External"/><Relationship Id="rId55" Type="http://schemas.openxmlformats.org/officeDocument/2006/relationships/hyperlink" Target="https://podminky.urs.cz/item/CS_URS_2023_02/985331912" TargetMode="External"/><Relationship Id="rId76" Type="http://schemas.openxmlformats.org/officeDocument/2006/relationships/hyperlink" Target="https://podminky.urs.cz/item/CS_URS_2023_02/771121011" TargetMode="External"/><Relationship Id="rId97" Type="http://schemas.openxmlformats.org/officeDocument/2006/relationships/hyperlink" Target="https://podminky.urs.cz/item/CS_URS_2023_02/776991821" TargetMode="External"/><Relationship Id="rId104" Type="http://schemas.openxmlformats.org/officeDocument/2006/relationships/hyperlink" Target="https://podminky.urs.cz/item/CS_URS_2023_02/783301311" TargetMode="External"/><Relationship Id="rId120" Type="http://schemas.openxmlformats.org/officeDocument/2006/relationships/hyperlink" Target="https://podminky.urs.cz/item/CS_URS_2023_02/HZS2121" TargetMode="External"/><Relationship Id="rId7" Type="http://schemas.openxmlformats.org/officeDocument/2006/relationships/hyperlink" Target="https://podminky.urs.cz/item/CS_URS_2023_02/317944321" TargetMode="External"/><Relationship Id="rId71" Type="http://schemas.openxmlformats.org/officeDocument/2006/relationships/hyperlink" Target="https://podminky.urs.cz/item/CS_URS_2023_02/767646522" TargetMode="External"/><Relationship Id="rId92" Type="http://schemas.openxmlformats.org/officeDocument/2006/relationships/hyperlink" Target="https://podminky.urs.cz/item/CS_URS_2023_02/776421711" TargetMode="External"/><Relationship Id="rId2" Type="http://schemas.openxmlformats.org/officeDocument/2006/relationships/hyperlink" Target="https://podminky.urs.cz/item/CS_URS_2023_02/182303111" TargetMode="External"/><Relationship Id="rId29" Type="http://schemas.openxmlformats.org/officeDocument/2006/relationships/hyperlink" Target="https://podminky.urs.cz/item/CS_URS_2023_02/938909311" TargetMode="External"/><Relationship Id="rId24" Type="http://schemas.openxmlformats.org/officeDocument/2006/relationships/hyperlink" Target="https://podminky.urs.cz/item/CS_URS_2023_02/631351101" TargetMode="External"/><Relationship Id="rId40" Type="http://schemas.openxmlformats.org/officeDocument/2006/relationships/hyperlink" Target="https://podminky.urs.cz/item/CS_URS_2023_02/968062244" TargetMode="External"/><Relationship Id="rId45" Type="http://schemas.openxmlformats.org/officeDocument/2006/relationships/hyperlink" Target="https://podminky.urs.cz/item/CS_URS_2023_02/974042555" TargetMode="External"/><Relationship Id="rId66" Type="http://schemas.openxmlformats.org/officeDocument/2006/relationships/hyperlink" Target="https://podminky.urs.cz/item/CS_URS_2023_02/766660102" TargetMode="External"/><Relationship Id="rId87" Type="http://schemas.openxmlformats.org/officeDocument/2006/relationships/hyperlink" Target="https://podminky.urs.cz/item/CS_URS_2023_02/776301812" TargetMode="External"/><Relationship Id="rId110" Type="http://schemas.openxmlformats.org/officeDocument/2006/relationships/hyperlink" Target="https://podminky.urs.cz/item/CS_URS_2023_02/784121005" TargetMode="External"/><Relationship Id="rId115" Type="http://schemas.openxmlformats.org/officeDocument/2006/relationships/hyperlink" Target="https://podminky.urs.cz/item/CS_URS_2023_02/784221153" TargetMode="External"/><Relationship Id="rId61" Type="http://schemas.openxmlformats.org/officeDocument/2006/relationships/hyperlink" Target="https://podminky.urs.cz/item/CS_URS_2023_02/714120803" TargetMode="External"/><Relationship Id="rId82" Type="http://schemas.openxmlformats.org/officeDocument/2006/relationships/hyperlink" Target="https://podminky.urs.cz/item/CS_URS_2023_02/776121112" TargetMode="External"/><Relationship Id="rId19" Type="http://schemas.openxmlformats.org/officeDocument/2006/relationships/hyperlink" Target="https://podminky.urs.cz/item/CS_URS_2023_02/612311131" TargetMode="External"/><Relationship Id="rId14" Type="http://schemas.openxmlformats.org/officeDocument/2006/relationships/hyperlink" Target="https://podminky.urs.cz/item/CS_URS_2023_02/431351126" TargetMode="External"/><Relationship Id="rId30" Type="http://schemas.openxmlformats.org/officeDocument/2006/relationships/hyperlink" Target="https://podminky.urs.cz/item/CS_URS_2023_02/943211111" TargetMode="External"/><Relationship Id="rId35" Type="http://schemas.openxmlformats.org/officeDocument/2006/relationships/hyperlink" Target="https://podminky.urs.cz/item/CS_URS_2023_02/953943122" TargetMode="External"/><Relationship Id="rId56" Type="http://schemas.openxmlformats.org/officeDocument/2006/relationships/hyperlink" Target="https://podminky.urs.cz/item/CS_URS_2023_02/997013112" TargetMode="External"/><Relationship Id="rId77" Type="http://schemas.openxmlformats.org/officeDocument/2006/relationships/hyperlink" Target="https://podminky.urs.cz/item/CS_URS_2023_02/771151013" TargetMode="External"/><Relationship Id="rId100" Type="http://schemas.openxmlformats.org/officeDocument/2006/relationships/hyperlink" Target="https://podminky.urs.cz/item/CS_URS_2023_02/781121011" TargetMode="External"/><Relationship Id="rId105" Type="http://schemas.openxmlformats.org/officeDocument/2006/relationships/hyperlink" Target="https://podminky.urs.cz/item/CS_URS_2023_02/783301401" TargetMode="External"/><Relationship Id="rId8" Type="http://schemas.openxmlformats.org/officeDocument/2006/relationships/hyperlink" Target="https://podminky.urs.cz/item/CS_URS_2023_02/317944323" TargetMode="External"/><Relationship Id="rId51" Type="http://schemas.openxmlformats.org/officeDocument/2006/relationships/hyperlink" Target="https://podminky.urs.cz/item/CS_URS_2023_02/978013141" TargetMode="External"/><Relationship Id="rId72" Type="http://schemas.openxmlformats.org/officeDocument/2006/relationships/hyperlink" Target="https://podminky.urs.cz/item/CS_URS_2023_02/767649191" TargetMode="External"/><Relationship Id="rId93" Type="http://schemas.openxmlformats.org/officeDocument/2006/relationships/hyperlink" Target="https://podminky.urs.cz/item/CS_URS_2023_02/776430811" TargetMode="External"/><Relationship Id="rId98" Type="http://schemas.openxmlformats.org/officeDocument/2006/relationships/hyperlink" Target="https://podminky.urs.cz/item/CS_URS_2023_02/776991822" TargetMode="External"/><Relationship Id="rId121" Type="http://schemas.openxmlformats.org/officeDocument/2006/relationships/hyperlink" Target="https://podminky.urs.cz/item/CS_URS_2023_02/HZS2231" TargetMode="External"/><Relationship Id="rId3" Type="http://schemas.openxmlformats.org/officeDocument/2006/relationships/hyperlink" Target="https://podminky.urs.cz/item/CS_URS_2023_02/273353111" TargetMode="External"/><Relationship Id="rId25" Type="http://schemas.openxmlformats.org/officeDocument/2006/relationships/hyperlink" Target="https://podminky.urs.cz/item/CS_URS_2023_02/631351102" TargetMode="External"/><Relationship Id="rId46" Type="http://schemas.openxmlformats.org/officeDocument/2006/relationships/hyperlink" Target="https://podminky.urs.cz/item/CS_URS_2023_02/977211111" TargetMode="External"/><Relationship Id="rId67" Type="http://schemas.openxmlformats.org/officeDocument/2006/relationships/hyperlink" Target="https://podminky.urs.cz/item/CS_URS_2023_02/766681114" TargetMode="External"/><Relationship Id="rId116" Type="http://schemas.openxmlformats.org/officeDocument/2006/relationships/hyperlink" Target="https://podminky.urs.cz/item/CS_URS_2023_02/789326310" TargetMode="External"/><Relationship Id="rId20" Type="http://schemas.openxmlformats.org/officeDocument/2006/relationships/hyperlink" Target="https://podminky.urs.cz/item/CS_URS_2023_02/612321121" TargetMode="External"/><Relationship Id="rId41" Type="http://schemas.openxmlformats.org/officeDocument/2006/relationships/hyperlink" Target="https://podminky.urs.cz/item/CS_URS_2023_02/968072455" TargetMode="External"/><Relationship Id="rId62" Type="http://schemas.openxmlformats.org/officeDocument/2006/relationships/hyperlink" Target="https://podminky.urs.cz/item/CS_URS_2023_02/725210821" TargetMode="External"/><Relationship Id="rId83" Type="http://schemas.openxmlformats.org/officeDocument/2006/relationships/hyperlink" Target="https://podminky.urs.cz/item/CS_URS_2023_02/776141114" TargetMode="External"/><Relationship Id="rId88" Type="http://schemas.openxmlformats.org/officeDocument/2006/relationships/hyperlink" Target="https://podminky.urs.cz/item/CS_URS_2023_02/776311111" TargetMode="External"/><Relationship Id="rId111" Type="http://schemas.openxmlformats.org/officeDocument/2006/relationships/hyperlink" Target="https://podminky.urs.cz/item/CS_URS_2023_02/784171101" TargetMode="External"/><Relationship Id="rId15" Type="http://schemas.openxmlformats.org/officeDocument/2006/relationships/hyperlink" Target="https://podminky.urs.cz/item/CS_URS_2023_02/611131121" TargetMode="External"/><Relationship Id="rId36" Type="http://schemas.openxmlformats.org/officeDocument/2006/relationships/hyperlink" Target="https://podminky.urs.cz/item/CS_URS_2023_02/953943211" TargetMode="External"/><Relationship Id="rId57" Type="http://schemas.openxmlformats.org/officeDocument/2006/relationships/hyperlink" Target="https://podminky.urs.cz/item/CS_URS_2023_02/997013501" TargetMode="External"/><Relationship Id="rId106" Type="http://schemas.openxmlformats.org/officeDocument/2006/relationships/hyperlink" Target="https://podminky.urs.cz/item/CS_URS_2023_02/783306801" TargetMode="External"/><Relationship Id="rId10" Type="http://schemas.openxmlformats.org/officeDocument/2006/relationships/hyperlink" Target="https://podminky.urs.cz/item/CS_URS_2023_02/430321414" TargetMode="External"/><Relationship Id="rId31" Type="http://schemas.openxmlformats.org/officeDocument/2006/relationships/hyperlink" Target="https://podminky.urs.cz/item/CS_URS_2023_02/943211211" TargetMode="External"/><Relationship Id="rId52" Type="http://schemas.openxmlformats.org/officeDocument/2006/relationships/hyperlink" Target="https://podminky.urs.cz/item/CS_URS_2023_02/978059541" TargetMode="External"/><Relationship Id="rId73" Type="http://schemas.openxmlformats.org/officeDocument/2006/relationships/hyperlink" Target="https://podminky.urs.cz/item/CS_URS_2023_02/998767102" TargetMode="External"/><Relationship Id="rId78" Type="http://schemas.openxmlformats.org/officeDocument/2006/relationships/hyperlink" Target="https://podminky.urs.cz/item/CS_URS_2023_02/771474112" TargetMode="External"/><Relationship Id="rId94" Type="http://schemas.openxmlformats.org/officeDocument/2006/relationships/hyperlink" Target="https://podminky.urs.cz/item/CS_URS_2023_02/776431211" TargetMode="External"/><Relationship Id="rId99" Type="http://schemas.openxmlformats.org/officeDocument/2006/relationships/hyperlink" Target="https://podminky.urs.cz/item/CS_URS_2023_02/998776103" TargetMode="External"/><Relationship Id="rId101" Type="http://schemas.openxmlformats.org/officeDocument/2006/relationships/hyperlink" Target="https://podminky.urs.cz/item/CS_URS_2023_02/781474112" TargetMode="External"/><Relationship Id="rId122" Type="http://schemas.openxmlformats.org/officeDocument/2006/relationships/hyperlink" Target="https://podminky.urs.cz/item/CS_URS_2023_02/HZS249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22230101" TargetMode="External"/><Relationship Id="rId13" Type="http://schemas.openxmlformats.org/officeDocument/2006/relationships/hyperlink" Target="https://podminky.urs.cz/item/CS_URS_2023_02/998722202" TargetMode="External"/><Relationship Id="rId18" Type="http://schemas.openxmlformats.org/officeDocument/2006/relationships/hyperlink" Target="https://podminky.urs.cz/item/CS_URS_2023_02/727222003" TargetMode="External"/><Relationship Id="rId3" Type="http://schemas.openxmlformats.org/officeDocument/2006/relationships/hyperlink" Target="https://podminky.urs.cz/item/CS_URS_2023_02/721174043" TargetMode="External"/><Relationship Id="rId7" Type="http://schemas.openxmlformats.org/officeDocument/2006/relationships/hyperlink" Target="https://podminky.urs.cz/item/CS_URS_2023_02/722174022" TargetMode="External"/><Relationship Id="rId12" Type="http://schemas.openxmlformats.org/officeDocument/2006/relationships/hyperlink" Target="https://podminky.urs.cz/item/CS_URS_2023_02/HZS2492" TargetMode="External"/><Relationship Id="rId17" Type="http://schemas.openxmlformats.org/officeDocument/2006/relationships/hyperlink" Target="https://podminky.urs.cz/item/CS_URS_2023_02/998725102" TargetMode="External"/><Relationship Id="rId2" Type="http://schemas.openxmlformats.org/officeDocument/2006/relationships/hyperlink" Target="https://podminky.urs.cz/item/CS_URS_2023_02/721174025" TargetMode="External"/><Relationship Id="rId16" Type="http://schemas.openxmlformats.org/officeDocument/2006/relationships/hyperlink" Target="https://podminky.urs.cz/item/CS_URS_2023_02/HZS2492" TargetMode="External"/><Relationship Id="rId20" Type="http://schemas.openxmlformats.org/officeDocument/2006/relationships/drawing" Target="../drawings/drawing6.xml"/><Relationship Id="rId1" Type="http://schemas.openxmlformats.org/officeDocument/2006/relationships/hyperlink" Target="https://podminky.urs.cz/item/CS_URS_2023_02/713471211" TargetMode="External"/><Relationship Id="rId6" Type="http://schemas.openxmlformats.org/officeDocument/2006/relationships/hyperlink" Target="https://podminky.urs.cz/item/CS_URS_2023_02/998721102" TargetMode="External"/><Relationship Id="rId11" Type="http://schemas.openxmlformats.org/officeDocument/2006/relationships/hyperlink" Target="https://podminky.urs.cz/item/CS_URS_2023_02/722290226" TargetMode="External"/><Relationship Id="rId5" Type="http://schemas.openxmlformats.org/officeDocument/2006/relationships/hyperlink" Target="https://podminky.urs.cz/item/CS_URS_2023_02/721290111" TargetMode="External"/><Relationship Id="rId15" Type="http://schemas.openxmlformats.org/officeDocument/2006/relationships/hyperlink" Target="https://podminky.urs.cz/item/CS_URS_2023_02/725822612" TargetMode="External"/><Relationship Id="rId10" Type="http://schemas.openxmlformats.org/officeDocument/2006/relationships/hyperlink" Target="https://podminky.urs.cz/item/CS_URS_2023_02/722290234" TargetMode="External"/><Relationship Id="rId19" Type="http://schemas.openxmlformats.org/officeDocument/2006/relationships/hyperlink" Target="https://podminky.urs.cz/item/CS_URS_2023_02/727222005" TargetMode="External"/><Relationship Id="rId4" Type="http://schemas.openxmlformats.org/officeDocument/2006/relationships/hyperlink" Target="https://podminky.urs.cz/item/CS_URS_2023_02/722174025" TargetMode="External"/><Relationship Id="rId9" Type="http://schemas.openxmlformats.org/officeDocument/2006/relationships/hyperlink" Target="https://podminky.urs.cz/item/CS_URS_2023_02/722230102" TargetMode="External"/><Relationship Id="rId14" Type="http://schemas.openxmlformats.org/officeDocument/2006/relationships/hyperlink" Target="https://podminky.urs.cz/item/CS_URS_2023_02/7258131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3"/>
  <sheetViews>
    <sheetView showGridLines="0" topLeftCell="A42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ht="37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9" t="s">
        <v>6</v>
      </c>
      <c r="BT2" s="19" t="s">
        <v>7</v>
      </c>
    </row>
    <row r="3" spans="1:74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ht="25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pans="1:74" ht="12" customHeight="1">
      <c r="B5" s="22"/>
      <c r="D5" s="26" t="s">
        <v>13</v>
      </c>
      <c r="K5" s="311" t="s">
        <v>14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R5" s="22"/>
      <c r="BE5" s="308" t="s">
        <v>15</v>
      </c>
      <c r="BS5" s="19" t="s">
        <v>6</v>
      </c>
    </row>
    <row r="6" spans="1:74" ht="37" customHeight="1">
      <c r="B6" s="22"/>
      <c r="D6" s="28" t="s">
        <v>16</v>
      </c>
      <c r="K6" s="313" t="s">
        <v>17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R6" s="22"/>
      <c r="BE6" s="309"/>
      <c r="BS6" s="19" t="s">
        <v>6</v>
      </c>
    </row>
    <row r="7" spans="1:74" ht="12" customHeight="1">
      <c r="B7" s="22"/>
      <c r="D7" s="29" t="s">
        <v>18</v>
      </c>
      <c r="K7" s="27" t="s">
        <v>19</v>
      </c>
      <c r="AK7" s="29" t="s">
        <v>20</v>
      </c>
      <c r="AN7" s="27" t="s">
        <v>19</v>
      </c>
      <c r="AR7" s="22"/>
      <c r="BE7" s="309"/>
      <c r="BS7" s="19" t="s">
        <v>6</v>
      </c>
    </row>
    <row r="8" spans="1:74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09"/>
      <c r="BS8" s="19" t="s">
        <v>6</v>
      </c>
    </row>
    <row r="9" spans="1:74" ht="14.4" customHeight="1">
      <c r="B9" s="22"/>
      <c r="AR9" s="22"/>
      <c r="BE9" s="309"/>
      <c r="BS9" s="19" t="s">
        <v>6</v>
      </c>
    </row>
    <row r="10" spans="1:74" ht="12" customHeight="1">
      <c r="B10" s="22"/>
      <c r="D10" s="29" t="s">
        <v>25</v>
      </c>
      <c r="AK10" s="29" t="s">
        <v>26</v>
      </c>
      <c r="AN10" s="27" t="s">
        <v>19</v>
      </c>
      <c r="AR10" s="22"/>
      <c r="BE10" s="309"/>
      <c r="BS10" s="19" t="s">
        <v>6</v>
      </c>
    </row>
    <row r="11" spans="1:74" ht="18.5" customHeight="1">
      <c r="B11" s="22"/>
      <c r="E11" s="27" t="s">
        <v>27</v>
      </c>
      <c r="AK11" s="29" t="s">
        <v>28</v>
      </c>
      <c r="AN11" s="27" t="s">
        <v>19</v>
      </c>
      <c r="AR11" s="22"/>
      <c r="BE11" s="309"/>
      <c r="BS11" s="19" t="s">
        <v>6</v>
      </c>
    </row>
    <row r="12" spans="1:74" ht="7" customHeight="1">
      <c r="B12" s="22"/>
      <c r="AR12" s="22"/>
      <c r="BE12" s="309"/>
      <c r="BS12" s="19" t="s">
        <v>6</v>
      </c>
    </row>
    <row r="13" spans="1:74" ht="12" customHeight="1">
      <c r="B13" s="22"/>
      <c r="D13" s="29" t="s">
        <v>29</v>
      </c>
      <c r="AK13" s="29" t="s">
        <v>26</v>
      </c>
      <c r="AN13" s="31" t="s">
        <v>30</v>
      </c>
      <c r="AR13" s="22"/>
      <c r="BE13" s="309"/>
      <c r="BS13" s="19" t="s">
        <v>6</v>
      </c>
    </row>
    <row r="14" spans="1:74" ht="12.5">
      <c r="B14" s="22"/>
      <c r="E14" s="314" t="s">
        <v>30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29" t="s">
        <v>28</v>
      </c>
      <c r="AN14" s="31" t="s">
        <v>30</v>
      </c>
      <c r="AR14" s="22"/>
      <c r="BE14" s="309"/>
      <c r="BS14" s="19" t="s">
        <v>6</v>
      </c>
    </row>
    <row r="15" spans="1:74" ht="7" customHeight="1">
      <c r="B15" s="22"/>
      <c r="AR15" s="22"/>
      <c r="BE15" s="309"/>
      <c r="BS15" s="19" t="s">
        <v>4</v>
      </c>
    </row>
    <row r="16" spans="1:74" ht="12" customHeight="1">
      <c r="B16" s="22"/>
      <c r="D16" s="29" t="s">
        <v>31</v>
      </c>
      <c r="AK16" s="29" t="s">
        <v>26</v>
      </c>
      <c r="AN16" s="27" t="s">
        <v>19</v>
      </c>
      <c r="AR16" s="22"/>
      <c r="BE16" s="309"/>
      <c r="BS16" s="19" t="s">
        <v>4</v>
      </c>
    </row>
    <row r="17" spans="2:71" ht="18.5" customHeight="1">
      <c r="B17" s="22"/>
      <c r="E17" s="27" t="s">
        <v>32</v>
      </c>
      <c r="AK17" s="29" t="s">
        <v>28</v>
      </c>
      <c r="AN17" s="27" t="s">
        <v>19</v>
      </c>
      <c r="AR17" s="22"/>
      <c r="BE17" s="309"/>
      <c r="BS17" s="19" t="s">
        <v>33</v>
      </c>
    </row>
    <row r="18" spans="2:71" ht="7" customHeight="1">
      <c r="B18" s="22"/>
      <c r="AR18" s="22"/>
      <c r="BE18" s="309"/>
      <c r="BS18" s="19" t="s">
        <v>6</v>
      </c>
    </row>
    <row r="19" spans="2:71" ht="12" customHeight="1">
      <c r="B19" s="22"/>
      <c r="D19" s="29" t="s">
        <v>34</v>
      </c>
      <c r="AK19" s="29" t="s">
        <v>26</v>
      </c>
      <c r="AN19" s="27" t="s">
        <v>19</v>
      </c>
      <c r="AR19" s="22"/>
      <c r="BE19" s="309"/>
      <c r="BS19" s="19" t="s">
        <v>6</v>
      </c>
    </row>
    <row r="20" spans="2:71" ht="18.5" customHeight="1">
      <c r="B20" s="22"/>
      <c r="E20" s="27" t="s">
        <v>35</v>
      </c>
      <c r="AK20" s="29" t="s">
        <v>28</v>
      </c>
      <c r="AN20" s="27" t="s">
        <v>19</v>
      </c>
      <c r="AR20" s="22"/>
      <c r="BE20" s="309"/>
      <c r="BS20" s="19" t="s">
        <v>33</v>
      </c>
    </row>
    <row r="21" spans="2:71" ht="7" customHeight="1">
      <c r="B21" s="22"/>
      <c r="AR21" s="22"/>
      <c r="BE21" s="309"/>
    </row>
    <row r="22" spans="2:71" ht="12" customHeight="1">
      <c r="B22" s="22"/>
      <c r="D22" s="29" t="s">
        <v>36</v>
      </c>
      <c r="AR22" s="22"/>
      <c r="BE22" s="309"/>
    </row>
    <row r="23" spans="2:71" ht="47.25" customHeight="1">
      <c r="B23" s="22"/>
      <c r="E23" s="316" t="s">
        <v>37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R23" s="22"/>
      <c r="BE23" s="309"/>
    </row>
    <row r="24" spans="2:71" ht="7" customHeight="1">
      <c r="B24" s="22"/>
      <c r="AR24" s="22"/>
      <c r="BE24" s="309"/>
    </row>
    <row r="25" spans="2:71" ht="7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09"/>
    </row>
    <row r="26" spans="2:71" s="1" customFormat="1" ht="25.9" customHeight="1">
      <c r="B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7">
        <f>ROUND(AG54,2)</f>
        <v>0</v>
      </c>
      <c r="AL26" s="318"/>
      <c r="AM26" s="318"/>
      <c r="AN26" s="318"/>
      <c r="AO26" s="318"/>
      <c r="AR26" s="34"/>
      <c r="BE26" s="309"/>
    </row>
    <row r="27" spans="2:71" s="1" customFormat="1" ht="7" customHeight="1">
      <c r="B27" s="34"/>
      <c r="AR27" s="34"/>
      <c r="BE27" s="309"/>
    </row>
    <row r="28" spans="2:71" s="1" customFormat="1" ht="12.5">
      <c r="B28" s="34"/>
      <c r="L28" s="319" t="s">
        <v>39</v>
      </c>
      <c r="M28" s="319"/>
      <c r="N28" s="319"/>
      <c r="O28" s="319"/>
      <c r="P28" s="319"/>
      <c r="W28" s="319" t="s">
        <v>40</v>
      </c>
      <c r="X28" s="319"/>
      <c r="Y28" s="319"/>
      <c r="Z28" s="319"/>
      <c r="AA28" s="319"/>
      <c r="AB28" s="319"/>
      <c r="AC28" s="319"/>
      <c r="AD28" s="319"/>
      <c r="AE28" s="319"/>
      <c r="AK28" s="319" t="s">
        <v>41</v>
      </c>
      <c r="AL28" s="319"/>
      <c r="AM28" s="319"/>
      <c r="AN28" s="319"/>
      <c r="AO28" s="319"/>
      <c r="AR28" s="34"/>
      <c r="BE28" s="309"/>
    </row>
    <row r="29" spans="2:71" s="2" customFormat="1" ht="14.4" customHeight="1">
      <c r="B29" s="38"/>
      <c r="D29" s="29" t="s">
        <v>42</v>
      </c>
      <c r="F29" s="29" t="s">
        <v>43</v>
      </c>
      <c r="L29" s="322">
        <v>0.21</v>
      </c>
      <c r="M29" s="321"/>
      <c r="N29" s="321"/>
      <c r="O29" s="321"/>
      <c r="P29" s="321"/>
      <c r="W29" s="320">
        <f>ROUND(AZ54, 2)</f>
        <v>0</v>
      </c>
      <c r="X29" s="321"/>
      <c r="Y29" s="321"/>
      <c r="Z29" s="321"/>
      <c r="AA29" s="321"/>
      <c r="AB29" s="321"/>
      <c r="AC29" s="321"/>
      <c r="AD29" s="321"/>
      <c r="AE29" s="321"/>
      <c r="AK29" s="320">
        <f>ROUND(AV54, 2)</f>
        <v>0</v>
      </c>
      <c r="AL29" s="321"/>
      <c r="AM29" s="321"/>
      <c r="AN29" s="321"/>
      <c r="AO29" s="321"/>
      <c r="AR29" s="38"/>
      <c r="BE29" s="310"/>
    </row>
    <row r="30" spans="2:71" s="2" customFormat="1" ht="14.4" customHeight="1">
      <c r="B30" s="38"/>
      <c r="F30" s="29" t="s">
        <v>44</v>
      </c>
      <c r="L30" s="322">
        <v>0.12</v>
      </c>
      <c r="M30" s="321"/>
      <c r="N30" s="321"/>
      <c r="O30" s="321"/>
      <c r="P30" s="321"/>
      <c r="W30" s="320">
        <f>ROUND(BA54, 2)</f>
        <v>0</v>
      </c>
      <c r="X30" s="321"/>
      <c r="Y30" s="321"/>
      <c r="Z30" s="321"/>
      <c r="AA30" s="321"/>
      <c r="AB30" s="321"/>
      <c r="AC30" s="321"/>
      <c r="AD30" s="321"/>
      <c r="AE30" s="321"/>
      <c r="AK30" s="320">
        <f>ROUND(AW54, 2)</f>
        <v>0</v>
      </c>
      <c r="AL30" s="321"/>
      <c r="AM30" s="321"/>
      <c r="AN30" s="321"/>
      <c r="AO30" s="321"/>
      <c r="AR30" s="38"/>
      <c r="BE30" s="310"/>
    </row>
    <row r="31" spans="2:71" s="2" customFormat="1" ht="14.4" hidden="1" customHeight="1">
      <c r="B31" s="38"/>
      <c r="F31" s="29" t="s">
        <v>45</v>
      </c>
      <c r="L31" s="322">
        <v>0.21</v>
      </c>
      <c r="M31" s="321"/>
      <c r="N31" s="321"/>
      <c r="O31" s="321"/>
      <c r="P31" s="321"/>
      <c r="W31" s="320">
        <f>ROUND(BB54, 2)</f>
        <v>0</v>
      </c>
      <c r="X31" s="321"/>
      <c r="Y31" s="321"/>
      <c r="Z31" s="321"/>
      <c r="AA31" s="321"/>
      <c r="AB31" s="321"/>
      <c r="AC31" s="321"/>
      <c r="AD31" s="321"/>
      <c r="AE31" s="321"/>
      <c r="AK31" s="320">
        <v>0</v>
      </c>
      <c r="AL31" s="321"/>
      <c r="AM31" s="321"/>
      <c r="AN31" s="321"/>
      <c r="AO31" s="321"/>
      <c r="AR31" s="38"/>
      <c r="BE31" s="310"/>
    </row>
    <row r="32" spans="2:71" s="2" customFormat="1" ht="14.4" hidden="1" customHeight="1">
      <c r="B32" s="38"/>
      <c r="F32" s="29" t="s">
        <v>46</v>
      </c>
      <c r="L32" s="322">
        <v>0.12</v>
      </c>
      <c r="M32" s="321"/>
      <c r="N32" s="321"/>
      <c r="O32" s="321"/>
      <c r="P32" s="321"/>
      <c r="W32" s="320">
        <f>ROUND(BC54, 2)</f>
        <v>0</v>
      </c>
      <c r="X32" s="321"/>
      <c r="Y32" s="321"/>
      <c r="Z32" s="321"/>
      <c r="AA32" s="321"/>
      <c r="AB32" s="321"/>
      <c r="AC32" s="321"/>
      <c r="AD32" s="321"/>
      <c r="AE32" s="321"/>
      <c r="AK32" s="320">
        <v>0</v>
      </c>
      <c r="AL32" s="321"/>
      <c r="AM32" s="321"/>
      <c r="AN32" s="321"/>
      <c r="AO32" s="321"/>
      <c r="AR32" s="38"/>
      <c r="BE32" s="310"/>
    </row>
    <row r="33" spans="2:44" s="2" customFormat="1" ht="14.4" hidden="1" customHeight="1">
      <c r="B33" s="38"/>
      <c r="F33" s="29" t="s">
        <v>47</v>
      </c>
      <c r="L33" s="322">
        <v>0</v>
      </c>
      <c r="M33" s="321"/>
      <c r="N33" s="321"/>
      <c r="O33" s="321"/>
      <c r="P33" s="321"/>
      <c r="W33" s="320">
        <f>ROUND(BD54, 2)</f>
        <v>0</v>
      </c>
      <c r="X33" s="321"/>
      <c r="Y33" s="321"/>
      <c r="Z33" s="321"/>
      <c r="AA33" s="321"/>
      <c r="AB33" s="321"/>
      <c r="AC33" s="321"/>
      <c r="AD33" s="321"/>
      <c r="AE33" s="321"/>
      <c r="AK33" s="320">
        <v>0</v>
      </c>
      <c r="AL33" s="321"/>
      <c r="AM33" s="321"/>
      <c r="AN33" s="321"/>
      <c r="AO33" s="321"/>
      <c r="AR33" s="38"/>
    </row>
    <row r="34" spans="2:44" s="1" customFormat="1" ht="7" customHeight="1">
      <c r="B34" s="34"/>
      <c r="AR34" s="34"/>
    </row>
    <row r="35" spans="2:44" s="1" customFormat="1" ht="25.9" customHeight="1"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326" t="s">
        <v>50</v>
      </c>
      <c r="Y35" s="324"/>
      <c r="Z35" s="324"/>
      <c r="AA35" s="324"/>
      <c r="AB35" s="324"/>
      <c r="AC35" s="41"/>
      <c r="AD35" s="41"/>
      <c r="AE35" s="41"/>
      <c r="AF35" s="41"/>
      <c r="AG35" s="41"/>
      <c r="AH35" s="41"/>
      <c r="AI35" s="41"/>
      <c r="AJ35" s="41"/>
      <c r="AK35" s="323">
        <f>SUM(AK26:AK33)</f>
        <v>0</v>
      </c>
      <c r="AL35" s="324"/>
      <c r="AM35" s="324"/>
      <c r="AN35" s="324"/>
      <c r="AO35" s="325"/>
      <c r="AP35" s="39"/>
      <c r="AQ35" s="39"/>
      <c r="AR35" s="34"/>
    </row>
    <row r="36" spans="2:44" s="1" customFormat="1" ht="7" customHeight="1">
      <c r="B36" s="34"/>
      <c r="AR36" s="34"/>
    </row>
    <row r="37" spans="2:44" s="1" customFormat="1" ht="7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7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5" customHeight="1">
      <c r="B42" s="34"/>
      <c r="C42" s="23" t="s">
        <v>51</v>
      </c>
      <c r="AR42" s="34"/>
    </row>
    <row r="43" spans="2:44" s="1" customFormat="1" ht="7" customHeight="1">
      <c r="B43" s="34"/>
      <c r="AR43" s="34"/>
    </row>
    <row r="44" spans="2:44" s="3" customFormat="1" ht="12" customHeight="1">
      <c r="B44" s="47"/>
      <c r="C44" s="29" t="s">
        <v>13</v>
      </c>
      <c r="L44" s="3" t="str">
        <f>K5</f>
        <v>2021-35</v>
      </c>
      <c r="AR44" s="47"/>
    </row>
    <row r="45" spans="2:44" s="4" customFormat="1" ht="37" customHeight="1">
      <c r="B45" s="48"/>
      <c r="C45" s="49" t="s">
        <v>16</v>
      </c>
      <c r="L45" s="305" t="str">
        <f>K6</f>
        <v>ZČU - REKONSTRUKCE POSLUCHÁREN UP 101,104,108,112 a 115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R45" s="48"/>
    </row>
    <row r="46" spans="2:44" s="1" customFormat="1" ht="7" customHeight="1">
      <c r="B46" s="34"/>
      <c r="AR46" s="34"/>
    </row>
    <row r="47" spans="2:44" s="1" customFormat="1" ht="12" customHeight="1">
      <c r="B47" s="34"/>
      <c r="C47" s="29" t="s">
        <v>21</v>
      </c>
      <c r="L47" s="50" t="str">
        <f>IF(K8="","",K8)</f>
        <v>Areál ZČU, Univerzitní 22, 306 14 Plzeň</v>
      </c>
      <c r="AI47" s="29" t="s">
        <v>23</v>
      </c>
      <c r="AM47" s="333" t="str">
        <f>IF(AN8= "","",AN8)</f>
        <v>15. 1. 2024</v>
      </c>
      <c r="AN47" s="333"/>
      <c r="AR47" s="34"/>
    </row>
    <row r="48" spans="2:44" s="1" customFormat="1" ht="7" customHeight="1">
      <c r="B48" s="34"/>
      <c r="AR48" s="34"/>
    </row>
    <row r="49" spans="1:91" s="1" customFormat="1" ht="25.65" customHeight="1">
      <c r="B49" s="34"/>
      <c r="C49" s="29" t="s">
        <v>25</v>
      </c>
      <c r="L49" s="3" t="str">
        <f>IF(E11= "","",E11)</f>
        <v>Západočeská univerzita v Plzni, Univerzitní 8, 306</v>
      </c>
      <c r="AI49" s="29" t="s">
        <v>31</v>
      </c>
      <c r="AM49" s="334" t="str">
        <f>IF(E17="","",E17)</f>
        <v>ATELIER SOUKUP OPL ŠVEHLA S.R.O.</v>
      </c>
      <c r="AN49" s="335"/>
      <c r="AO49" s="335"/>
      <c r="AP49" s="335"/>
      <c r="AR49" s="34"/>
      <c r="AS49" s="337" t="s">
        <v>52</v>
      </c>
      <c r="AT49" s="338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15" customHeight="1">
      <c r="B50" s="34"/>
      <c r="C50" s="29" t="s">
        <v>29</v>
      </c>
      <c r="L50" s="3" t="str">
        <f>IF(E14= "Vyplň údaj","",E14)</f>
        <v/>
      </c>
      <c r="AI50" s="29" t="s">
        <v>34</v>
      </c>
      <c r="AM50" s="334" t="str">
        <f>IF(E20="","",E20)</f>
        <v>Michal Jirka</v>
      </c>
      <c r="AN50" s="335"/>
      <c r="AO50" s="335"/>
      <c r="AP50" s="335"/>
      <c r="AR50" s="34"/>
      <c r="AS50" s="339"/>
      <c r="AT50" s="340"/>
      <c r="BD50" s="55"/>
    </row>
    <row r="51" spans="1:91" s="1" customFormat="1" ht="10.75" customHeight="1">
      <c r="B51" s="34"/>
      <c r="AR51" s="34"/>
      <c r="AS51" s="339"/>
      <c r="AT51" s="340"/>
      <c r="BD51" s="55"/>
    </row>
    <row r="52" spans="1:91" s="1" customFormat="1" ht="29.25" customHeight="1">
      <c r="B52" s="34"/>
      <c r="C52" s="300" t="s">
        <v>53</v>
      </c>
      <c r="D52" s="301"/>
      <c r="E52" s="301"/>
      <c r="F52" s="301"/>
      <c r="G52" s="301"/>
      <c r="H52" s="56"/>
      <c r="I52" s="304" t="s">
        <v>54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32" t="s">
        <v>55</v>
      </c>
      <c r="AH52" s="301"/>
      <c r="AI52" s="301"/>
      <c r="AJ52" s="301"/>
      <c r="AK52" s="301"/>
      <c r="AL52" s="301"/>
      <c r="AM52" s="301"/>
      <c r="AN52" s="304" t="s">
        <v>56</v>
      </c>
      <c r="AO52" s="301"/>
      <c r="AP52" s="301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</row>
    <row r="53" spans="1:91" s="1" customFormat="1" ht="10.75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" customHeight="1">
      <c r="B54" s="62"/>
      <c r="C54" s="63" t="s">
        <v>70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07">
        <f>ROUND(AG55,2)</f>
        <v>0</v>
      </c>
      <c r="AH54" s="307"/>
      <c r="AI54" s="307"/>
      <c r="AJ54" s="307"/>
      <c r="AK54" s="307"/>
      <c r="AL54" s="307"/>
      <c r="AM54" s="307"/>
      <c r="AN54" s="341">
        <f t="shared" ref="AN54:AN71" si="0">SUM(AG54,AT54)</f>
        <v>0</v>
      </c>
      <c r="AO54" s="341"/>
      <c r="AP54" s="341"/>
      <c r="AQ54" s="66" t="s">
        <v>19</v>
      </c>
      <c r="AR54" s="62"/>
      <c r="AS54" s="67">
        <f>ROUND(AS55,2)</f>
        <v>0</v>
      </c>
      <c r="AT54" s="68">
        <f t="shared" ref="AT54:AT71" si="1">ROUND(SUM(AV54:AW54),2)</f>
        <v>0</v>
      </c>
      <c r="AU54" s="69">
        <f>ROUND(AU55,5)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ROUND(AZ55,2)</f>
        <v>0</v>
      </c>
      <c r="BA54" s="68">
        <f>ROUND(BA55,2)</f>
        <v>0</v>
      </c>
      <c r="BB54" s="68">
        <f>ROUND(BB55,2)</f>
        <v>0</v>
      </c>
      <c r="BC54" s="68">
        <f>ROUND(BC55,2)</f>
        <v>0</v>
      </c>
      <c r="BD54" s="70">
        <f>ROUND(BD55,2)</f>
        <v>0</v>
      </c>
      <c r="BS54" s="71" t="s">
        <v>71</v>
      </c>
      <c r="BT54" s="71" t="s">
        <v>72</v>
      </c>
      <c r="BU54" s="72" t="s">
        <v>73</v>
      </c>
      <c r="BV54" s="71" t="s">
        <v>74</v>
      </c>
      <c r="BW54" s="71" t="s">
        <v>5</v>
      </c>
      <c r="BX54" s="71" t="s">
        <v>75</v>
      </c>
      <c r="CL54" s="71" t="s">
        <v>19</v>
      </c>
    </row>
    <row r="55" spans="1:91" s="6" customFormat="1" ht="16.5" customHeight="1">
      <c r="B55" s="73"/>
      <c r="C55" s="74"/>
      <c r="D55" s="302" t="s">
        <v>76</v>
      </c>
      <c r="E55" s="302"/>
      <c r="F55" s="302"/>
      <c r="G55" s="302"/>
      <c r="H55" s="302"/>
      <c r="I55" s="75"/>
      <c r="J55" s="302" t="s">
        <v>77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30">
        <f>ROUND(AG56+AG57+AG71,2)</f>
        <v>0</v>
      </c>
      <c r="AH55" s="331"/>
      <c r="AI55" s="331"/>
      <c r="AJ55" s="331"/>
      <c r="AK55" s="331"/>
      <c r="AL55" s="331"/>
      <c r="AM55" s="331"/>
      <c r="AN55" s="336">
        <f t="shared" si="0"/>
        <v>0</v>
      </c>
      <c r="AO55" s="331"/>
      <c r="AP55" s="331"/>
      <c r="AQ55" s="76" t="s">
        <v>78</v>
      </c>
      <c r="AR55" s="73"/>
      <c r="AS55" s="77">
        <f>ROUND(AS56+AS57+AS71,2)</f>
        <v>0</v>
      </c>
      <c r="AT55" s="78">
        <f t="shared" si="1"/>
        <v>0</v>
      </c>
      <c r="AU55" s="79">
        <f>ROUND(AU56+AU57+AU71,5)</f>
        <v>0</v>
      </c>
      <c r="AV55" s="78">
        <f>ROUND(AZ55*L29,2)</f>
        <v>0</v>
      </c>
      <c r="AW55" s="78">
        <f>ROUND(BA55*L30,2)</f>
        <v>0</v>
      </c>
      <c r="AX55" s="78">
        <f>ROUND(BB55*L29,2)</f>
        <v>0</v>
      </c>
      <c r="AY55" s="78">
        <f>ROUND(BC55*L30,2)</f>
        <v>0</v>
      </c>
      <c r="AZ55" s="78">
        <f>ROUND(AZ56+AZ57+AZ71,2)</f>
        <v>0</v>
      </c>
      <c r="BA55" s="78">
        <f>ROUND(BA56+BA57+BA71,2)</f>
        <v>0</v>
      </c>
      <c r="BB55" s="78">
        <f>ROUND(BB56+BB57+BB71,2)</f>
        <v>0</v>
      </c>
      <c r="BC55" s="78">
        <f>ROUND(BC56+BC57+BC71,2)</f>
        <v>0</v>
      </c>
      <c r="BD55" s="80">
        <f>ROUND(BD56+BD57+BD71,2)</f>
        <v>0</v>
      </c>
      <c r="BS55" s="81" t="s">
        <v>71</v>
      </c>
      <c r="BT55" s="81" t="s">
        <v>79</v>
      </c>
      <c r="BU55" s="81" t="s">
        <v>73</v>
      </c>
      <c r="BV55" s="81" t="s">
        <v>74</v>
      </c>
      <c r="BW55" s="81" t="s">
        <v>80</v>
      </c>
      <c r="BX55" s="81" t="s">
        <v>5</v>
      </c>
      <c r="CL55" s="81" t="s">
        <v>19</v>
      </c>
      <c r="CM55" s="81" t="s">
        <v>81</v>
      </c>
    </row>
    <row r="56" spans="1:91" s="3" customFormat="1" ht="23.25" customHeight="1">
      <c r="A56" s="82" t="s">
        <v>82</v>
      </c>
      <c r="B56" s="47"/>
      <c r="C56" s="9"/>
      <c r="D56" s="9"/>
      <c r="E56" s="303" t="s">
        <v>83</v>
      </c>
      <c r="F56" s="303"/>
      <c r="G56" s="303"/>
      <c r="H56" s="303"/>
      <c r="I56" s="303"/>
      <c r="J56" s="9"/>
      <c r="K56" s="303" t="s">
        <v>84</v>
      </c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303"/>
      <c r="X56" s="303"/>
      <c r="Y56" s="303"/>
      <c r="Z56" s="303"/>
      <c r="AA56" s="303"/>
      <c r="AB56" s="303"/>
      <c r="AC56" s="303"/>
      <c r="AD56" s="303"/>
      <c r="AE56" s="303"/>
      <c r="AF56" s="303"/>
      <c r="AG56" s="329">
        <f>'D.1.1 - Architektonicko-s...'!J32</f>
        <v>0</v>
      </c>
      <c r="AH56" s="328"/>
      <c r="AI56" s="328"/>
      <c r="AJ56" s="328"/>
      <c r="AK56" s="328"/>
      <c r="AL56" s="328"/>
      <c r="AM56" s="328"/>
      <c r="AN56" s="329">
        <f t="shared" si="0"/>
        <v>0</v>
      </c>
      <c r="AO56" s="328"/>
      <c r="AP56" s="328"/>
      <c r="AQ56" s="83" t="s">
        <v>85</v>
      </c>
      <c r="AR56" s="47"/>
      <c r="AS56" s="84">
        <v>0</v>
      </c>
      <c r="AT56" s="85">
        <f t="shared" si="1"/>
        <v>0</v>
      </c>
      <c r="AU56" s="86">
        <f>'D.1.1 - Architektonicko-s...'!P116</f>
        <v>0</v>
      </c>
      <c r="AV56" s="85">
        <f>'D.1.1 - Architektonicko-s...'!J35</f>
        <v>0</v>
      </c>
      <c r="AW56" s="85">
        <f>'D.1.1 - Architektonicko-s...'!J36</f>
        <v>0</v>
      </c>
      <c r="AX56" s="85">
        <f>'D.1.1 - Architektonicko-s...'!J37</f>
        <v>0</v>
      </c>
      <c r="AY56" s="85">
        <f>'D.1.1 - Architektonicko-s...'!J38</f>
        <v>0</v>
      </c>
      <c r="AZ56" s="85">
        <f>'D.1.1 - Architektonicko-s...'!F35</f>
        <v>0</v>
      </c>
      <c r="BA56" s="85">
        <f>'D.1.1 - Architektonicko-s...'!F36</f>
        <v>0</v>
      </c>
      <c r="BB56" s="85">
        <f>'D.1.1 - Architektonicko-s...'!F37</f>
        <v>0</v>
      </c>
      <c r="BC56" s="85">
        <f>'D.1.1 - Architektonicko-s...'!F38</f>
        <v>0</v>
      </c>
      <c r="BD56" s="87">
        <f>'D.1.1 - Architektonicko-s...'!F39</f>
        <v>0</v>
      </c>
      <c r="BT56" s="27" t="s">
        <v>81</v>
      </c>
      <c r="BV56" s="27" t="s">
        <v>74</v>
      </c>
      <c r="BW56" s="27" t="s">
        <v>86</v>
      </c>
      <c r="BX56" s="27" t="s">
        <v>80</v>
      </c>
      <c r="CL56" s="27" t="s">
        <v>19</v>
      </c>
    </row>
    <row r="57" spans="1:91" s="3" customFormat="1" ht="16.5" customHeight="1">
      <c r="B57" s="47"/>
      <c r="C57" s="9"/>
      <c r="D57" s="9"/>
      <c r="E57" s="303" t="s">
        <v>87</v>
      </c>
      <c r="F57" s="303"/>
      <c r="G57" s="303"/>
      <c r="H57" s="303"/>
      <c r="I57" s="303"/>
      <c r="J57" s="9"/>
      <c r="K57" s="303" t="s">
        <v>88</v>
      </c>
      <c r="L57" s="303"/>
      <c r="M57" s="303"/>
      <c r="N57" s="303"/>
      <c r="O57" s="303"/>
      <c r="P57" s="303"/>
      <c r="Q57" s="303"/>
      <c r="R57" s="303"/>
      <c r="S57" s="303"/>
      <c r="T57" s="303"/>
      <c r="U57" s="303"/>
      <c r="V57" s="303"/>
      <c r="W57" s="303"/>
      <c r="X57" s="303"/>
      <c r="Y57" s="303"/>
      <c r="Z57" s="303"/>
      <c r="AA57" s="303"/>
      <c r="AB57" s="303"/>
      <c r="AC57" s="303"/>
      <c r="AD57" s="303"/>
      <c r="AE57" s="303"/>
      <c r="AF57" s="303"/>
      <c r="AG57" s="327">
        <f>ROUND(AG58+SUM(AG59:AG63)+SUM(AG66:AG70),2)</f>
        <v>0</v>
      </c>
      <c r="AH57" s="328"/>
      <c r="AI57" s="328"/>
      <c r="AJ57" s="328"/>
      <c r="AK57" s="328"/>
      <c r="AL57" s="328"/>
      <c r="AM57" s="328"/>
      <c r="AN57" s="329">
        <f t="shared" si="0"/>
        <v>0</v>
      </c>
      <c r="AO57" s="328"/>
      <c r="AP57" s="328"/>
      <c r="AQ57" s="83" t="s">
        <v>85</v>
      </c>
      <c r="AR57" s="47"/>
      <c r="AS57" s="84">
        <f>ROUND(AS58+SUM(AS59:AS63)+SUM(AS66:AS70),2)</f>
        <v>0</v>
      </c>
      <c r="AT57" s="85">
        <f t="shared" si="1"/>
        <v>0</v>
      </c>
      <c r="AU57" s="86">
        <f>ROUND(AU58+SUM(AU59:AU63)+SUM(AU66:AU70),5)</f>
        <v>0</v>
      </c>
      <c r="AV57" s="85">
        <f>ROUND(AZ57*L29,2)</f>
        <v>0</v>
      </c>
      <c r="AW57" s="85">
        <f>ROUND(BA57*L30,2)</f>
        <v>0</v>
      </c>
      <c r="AX57" s="85">
        <f>ROUND(BB57*L29,2)</f>
        <v>0</v>
      </c>
      <c r="AY57" s="85">
        <f>ROUND(BC57*L30,2)</f>
        <v>0</v>
      </c>
      <c r="AZ57" s="85">
        <f>ROUND(AZ58+SUM(AZ59:AZ63)+SUM(AZ66:AZ70),2)</f>
        <v>0</v>
      </c>
      <c r="BA57" s="85">
        <f>ROUND(BA58+SUM(BA59:BA63)+SUM(BA66:BA70),2)</f>
        <v>0</v>
      </c>
      <c r="BB57" s="85">
        <f>ROUND(BB58+SUM(BB59:BB63)+SUM(BB66:BB70),2)</f>
        <v>0</v>
      </c>
      <c r="BC57" s="85">
        <f>ROUND(BC58+SUM(BC59:BC63)+SUM(BC66:BC70),2)</f>
        <v>0</v>
      </c>
      <c r="BD57" s="87">
        <f>ROUND(BD58+SUM(BD59:BD63)+SUM(BD66:BD70),2)</f>
        <v>0</v>
      </c>
      <c r="BS57" s="27" t="s">
        <v>71</v>
      </c>
      <c r="BT57" s="27" t="s">
        <v>81</v>
      </c>
      <c r="BU57" s="27" t="s">
        <v>73</v>
      </c>
      <c r="BV57" s="27" t="s">
        <v>74</v>
      </c>
      <c r="BW57" s="27" t="s">
        <v>89</v>
      </c>
      <c r="BX57" s="27" t="s">
        <v>80</v>
      </c>
      <c r="CL57" s="27" t="s">
        <v>19</v>
      </c>
    </row>
    <row r="58" spans="1:91" s="3" customFormat="1" ht="16.5" customHeight="1">
      <c r="A58" s="82" t="s">
        <v>82</v>
      </c>
      <c r="B58" s="47"/>
      <c r="C58" s="9"/>
      <c r="D58" s="9"/>
      <c r="E58" s="9"/>
      <c r="F58" s="303" t="s">
        <v>90</v>
      </c>
      <c r="G58" s="303"/>
      <c r="H58" s="303"/>
      <c r="I58" s="303"/>
      <c r="J58" s="303"/>
      <c r="K58" s="9"/>
      <c r="L58" s="303" t="s">
        <v>91</v>
      </c>
      <c r="M58" s="303"/>
      <c r="N58" s="303"/>
      <c r="O58" s="303"/>
      <c r="P58" s="303"/>
      <c r="Q58" s="303"/>
      <c r="R58" s="303"/>
      <c r="S58" s="303"/>
      <c r="T58" s="303"/>
      <c r="U58" s="303"/>
      <c r="V58" s="303"/>
      <c r="W58" s="303"/>
      <c r="X58" s="303"/>
      <c r="Y58" s="303"/>
      <c r="Z58" s="303"/>
      <c r="AA58" s="303"/>
      <c r="AB58" s="303"/>
      <c r="AC58" s="303"/>
      <c r="AD58" s="303"/>
      <c r="AE58" s="303"/>
      <c r="AF58" s="303"/>
      <c r="AG58" s="329">
        <f>'D.1.4.a - Zařízení pro vy...'!J34</f>
        <v>0</v>
      </c>
      <c r="AH58" s="328"/>
      <c r="AI58" s="328"/>
      <c r="AJ58" s="328"/>
      <c r="AK58" s="328"/>
      <c r="AL58" s="328"/>
      <c r="AM58" s="328"/>
      <c r="AN58" s="329">
        <f t="shared" si="0"/>
        <v>0</v>
      </c>
      <c r="AO58" s="328"/>
      <c r="AP58" s="328"/>
      <c r="AQ58" s="83" t="s">
        <v>85</v>
      </c>
      <c r="AR58" s="47"/>
      <c r="AS58" s="84">
        <v>0</v>
      </c>
      <c r="AT58" s="85">
        <f t="shared" si="1"/>
        <v>0</v>
      </c>
      <c r="AU58" s="86">
        <f>'D.1.4.a - Zařízení pro vy...'!P97</f>
        <v>0</v>
      </c>
      <c r="AV58" s="85">
        <f>'D.1.4.a - Zařízení pro vy...'!J37</f>
        <v>0</v>
      </c>
      <c r="AW58" s="85">
        <f>'D.1.4.a - Zařízení pro vy...'!J38</f>
        <v>0</v>
      </c>
      <c r="AX58" s="85">
        <f>'D.1.4.a - Zařízení pro vy...'!J39</f>
        <v>0</v>
      </c>
      <c r="AY58" s="85">
        <f>'D.1.4.a - Zařízení pro vy...'!J40</f>
        <v>0</v>
      </c>
      <c r="AZ58" s="85">
        <f>'D.1.4.a - Zařízení pro vy...'!F37</f>
        <v>0</v>
      </c>
      <c r="BA58" s="85">
        <f>'D.1.4.a - Zařízení pro vy...'!F38</f>
        <v>0</v>
      </c>
      <c r="BB58" s="85">
        <f>'D.1.4.a - Zařízení pro vy...'!F39</f>
        <v>0</v>
      </c>
      <c r="BC58" s="85">
        <f>'D.1.4.a - Zařízení pro vy...'!F40</f>
        <v>0</v>
      </c>
      <c r="BD58" s="87">
        <f>'D.1.4.a - Zařízení pro vy...'!F41</f>
        <v>0</v>
      </c>
      <c r="BT58" s="27" t="s">
        <v>92</v>
      </c>
      <c r="BV58" s="27" t="s">
        <v>74</v>
      </c>
      <c r="BW58" s="27" t="s">
        <v>93</v>
      </c>
      <c r="BX58" s="27" t="s">
        <v>89</v>
      </c>
      <c r="CL58" s="27" t="s">
        <v>19</v>
      </c>
    </row>
    <row r="59" spans="1:91" s="3" customFormat="1" ht="23.25" customHeight="1">
      <c r="A59" s="82" t="s">
        <v>82</v>
      </c>
      <c r="B59" s="47"/>
      <c r="C59" s="9"/>
      <c r="D59" s="9"/>
      <c r="E59" s="9"/>
      <c r="F59" s="303" t="s">
        <v>94</v>
      </c>
      <c r="G59" s="303"/>
      <c r="H59" s="303"/>
      <c r="I59" s="303"/>
      <c r="J59" s="303"/>
      <c r="K59" s="9"/>
      <c r="L59" s="303" t="s">
        <v>95</v>
      </c>
      <c r="M59" s="303"/>
      <c r="N59" s="303"/>
      <c r="O59" s="303"/>
      <c r="P59" s="303"/>
      <c r="Q59" s="303"/>
      <c r="R59" s="303"/>
      <c r="S59" s="303"/>
      <c r="T59" s="303"/>
      <c r="U59" s="303"/>
      <c r="V59" s="303"/>
      <c r="W59" s="303"/>
      <c r="X59" s="303"/>
      <c r="Y59" s="303"/>
      <c r="Z59" s="303"/>
      <c r="AA59" s="303"/>
      <c r="AB59" s="303"/>
      <c r="AC59" s="303"/>
      <c r="AD59" s="303"/>
      <c r="AE59" s="303"/>
      <c r="AF59" s="303"/>
      <c r="AG59" s="329">
        <f>'D.1.4.b - Zařízení pro oc...'!J34</f>
        <v>0</v>
      </c>
      <c r="AH59" s="328"/>
      <c r="AI59" s="328"/>
      <c r="AJ59" s="328"/>
      <c r="AK59" s="328"/>
      <c r="AL59" s="328"/>
      <c r="AM59" s="328"/>
      <c r="AN59" s="329">
        <f t="shared" si="0"/>
        <v>0</v>
      </c>
      <c r="AO59" s="328"/>
      <c r="AP59" s="328"/>
      <c r="AQ59" s="83" t="s">
        <v>85</v>
      </c>
      <c r="AR59" s="47"/>
      <c r="AS59" s="84">
        <v>0</v>
      </c>
      <c r="AT59" s="85">
        <f t="shared" si="1"/>
        <v>0</v>
      </c>
      <c r="AU59" s="86">
        <f>'D.1.4.b - Zařízení pro oc...'!P94</f>
        <v>0</v>
      </c>
      <c r="AV59" s="85">
        <f>'D.1.4.b - Zařízení pro oc...'!J37</f>
        <v>0</v>
      </c>
      <c r="AW59" s="85">
        <f>'D.1.4.b - Zařízení pro oc...'!J38</f>
        <v>0</v>
      </c>
      <c r="AX59" s="85">
        <f>'D.1.4.b - Zařízení pro oc...'!J39</f>
        <v>0</v>
      </c>
      <c r="AY59" s="85">
        <f>'D.1.4.b - Zařízení pro oc...'!J40</f>
        <v>0</v>
      </c>
      <c r="AZ59" s="85">
        <f>'D.1.4.b - Zařízení pro oc...'!F37</f>
        <v>0</v>
      </c>
      <c r="BA59" s="85">
        <f>'D.1.4.b - Zařízení pro oc...'!F38</f>
        <v>0</v>
      </c>
      <c r="BB59" s="85">
        <f>'D.1.4.b - Zařízení pro oc...'!F39</f>
        <v>0</v>
      </c>
      <c r="BC59" s="85">
        <f>'D.1.4.b - Zařízení pro oc...'!F40</f>
        <v>0</v>
      </c>
      <c r="BD59" s="87">
        <f>'D.1.4.b - Zařízení pro oc...'!F41</f>
        <v>0</v>
      </c>
      <c r="BT59" s="27" t="s">
        <v>92</v>
      </c>
      <c r="BV59" s="27" t="s">
        <v>74</v>
      </c>
      <c r="BW59" s="27" t="s">
        <v>96</v>
      </c>
      <c r="BX59" s="27" t="s">
        <v>89</v>
      </c>
      <c r="CL59" s="27" t="s">
        <v>19</v>
      </c>
    </row>
    <row r="60" spans="1:91" s="3" customFormat="1" ht="16.5" customHeight="1">
      <c r="A60" s="82" t="s">
        <v>82</v>
      </c>
      <c r="B60" s="47"/>
      <c r="C60" s="9"/>
      <c r="D60" s="9"/>
      <c r="E60" s="9"/>
      <c r="F60" s="303" t="s">
        <v>97</v>
      </c>
      <c r="G60" s="303"/>
      <c r="H60" s="303"/>
      <c r="I60" s="303"/>
      <c r="J60" s="303"/>
      <c r="K60" s="9"/>
      <c r="L60" s="303" t="s">
        <v>98</v>
      </c>
      <c r="M60" s="303"/>
      <c r="N60" s="303"/>
      <c r="O60" s="303"/>
      <c r="P60" s="303"/>
      <c r="Q60" s="303"/>
      <c r="R60" s="303"/>
      <c r="S60" s="303"/>
      <c r="T60" s="303"/>
      <c r="U60" s="303"/>
      <c r="V60" s="303"/>
      <c r="W60" s="303"/>
      <c r="X60" s="303"/>
      <c r="Y60" s="303"/>
      <c r="Z60" s="303"/>
      <c r="AA60" s="303"/>
      <c r="AB60" s="303"/>
      <c r="AC60" s="303"/>
      <c r="AD60" s="303"/>
      <c r="AE60" s="303"/>
      <c r="AF60" s="303"/>
      <c r="AG60" s="329">
        <f>'D.1.4.d - Zařízení pro mě...'!J34</f>
        <v>0</v>
      </c>
      <c r="AH60" s="328"/>
      <c r="AI60" s="328"/>
      <c r="AJ60" s="328"/>
      <c r="AK60" s="328"/>
      <c r="AL60" s="328"/>
      <c r="AM60" s="328"/>
      <c r="AN60" s="329">
        <f t="shared" si="0"/>
        <v>0</v>
      </c>
      <c r="AO60" s="328"/>
      <c r="AP60" s="328"/>
      <c r="AQ60" s="83" t="s">
        <v>85</v>
      </c>
      <c r="AR60" s="47"/>
      <c r="AS60" s="84">
        <v>0</v>
      </c>
      <c r="AT60" s="85">
        <f t="shared" si="1"/>
        <v>0</v>
      </c>
      <c r="AU60" s="86">
        <f>'D.1.4.d - Zařízení pro mě...'!P96</f>
        <v>0</v>
      </c>
      <c r="AV60" s="85">
        <f>'D.1.4.d - Zařízení pro mě...'!J37</f>
        <v>0</v>
      </c>
      <c r="AW60" s="85">
        <f>'D.1.4.d - Zařízení pro mě...'!J38</f>
        <v>0</v>
      </c>
      <c r="AX60" s="85">
        <f>'D.1.4.d - Zařízení pro mě...'!J39</f>
        <v>0</v>
      </c>
      <c r="AY60" s="85">
        <f>'D.1.4.d - Zařízení pro mě...'!J40</f>
        <v>0</v>
      </c>
      <c r="AZ60" s="85">
        <f>'D.1.4.d - Zařízení pro mě...'!F37</f>
        <v>0</v>
      </c>
      <c r="BA60" s="85">
        <f>'D.1.4.d - Zařízení pro mě...'!F38</f>
        <v>0</v>
      </c>
      <c r="BB60" s="85">
        <f>'D.1.4.d - Zařízení pro mě...'!F39</f>
        <v>0</v>
      </c>
      <c r="BC60" s="85">
        <f>'D.1.4.d - Zařízení pro mě...'!F40</f>
        <v>0</v>
      </c>
      <c r="BD60" s="87">
        <f>'D.1.4.d - Zařízení pro mě...'!F41</f>
        <v>0</v>
      </c>
      <c r="BT60" s="27" t="s">
        <v>92</v>
      </c>
      <c r="BV60" s="27" t="s">
        <v>74</v>
      </c>
      <c r="BW60" s="27" t="s">
        <v>99</v>
      </c>
      <c r="BX60" s="27" t="s">
        <v>89</v>
      </c>
      <c r="CL60" s="27" t="s">
        <v>19</v>
      </c>
    </row>
    <row r="61" spans="1:91" s="3" customFormat="1" ht="16.5" customHeight="1">
      <c r="A61" s="82" t="s">
        <v>82</v>
      </c>
      <c r="B61" s="47"/>
      <c r="C61" s="9"/>
      <c r="D61" s="9"/>
      <c r="E61" s="9"/>
      <c r="F61" s="303" t="s">
        <v>100</v>
      </c>
      <c r="G61" s="303"/>
      <c r="H61" s="303"/>
      <c r="I61" s="303"/>
      <c r="J61" s="303"/>
      <c r="K61" s="9"/>
      <c r="L61" s="303" t="s">
        <v>101</v>
      </c>
      <c r="M61" s="303"/>
      <c r="N61" s="303"/>
      <c r="O61" s="303"/>
      <c r="P61" s="303"/>
      <c r="Q61" s="303"/>
      <c r="R61" s="303"/>
      <c r="S61" s="303"/>
      <c r="T61" s="303"/>
      <c r="U61" s="303"/>
      <c r="V61" s="303"/>
      <c r="W61" s="303"/>
      <c r="X61" s="303"/>
      <c r="Y61" s="303"/>
      <c r="Z61" s="303"/>
      <c r="AA61" s="303"/>
      <c r="AB61" s="303"/>
      <c r="AC61" s="303"/>
      <c r="AD61" s="303"/>
      <c r="AE61" s="303"/>
      <c r="AF61" s="303"/>
      <c r="AG61" s="329">
        <f>'D.1.4.e - Zařízení zdravo...'!J34</f>
        <v>0</v>
      </c>
      <c r="AH61" s="328"/>
      <c r="AI61" s="328"/>
      <c r="AJ61" s="328"/>
      <c r="AK61" s="328"/>
      <c r="AL61" s="328"/>
      <c r="AM61" s="328"/>
      <c r="AN61" s="329">
        <f t="shared" si="0"/>
        <v>0</v>
      </c>
      <c r="AO61" s="328"/>
      <c r="AP61" s="328"/>
      <c r="AQ61" s="83" t="s">
        <v>85</v>
      </c>
      <c r="AR61" s="47"/>
      <c r="AS61" s="84">
        <v>0</v>
      </c>
      <c r="AT61" s="85">
        <f t="shared" si="1"/>
        <v>0</v>
      </c>
      <c r="AU61" s="86">
        <f>'D.1.4.e - Zařízení zdravo...'!P97</f>
        <v>0</v>
      </c>
      <c r="AV61" s="85">
        <f>'D.1.4.e - Zařízení zdravo...'!J37</f>
        <v>0</v>
      </c>
      <c r="AW61" s="85">
        <f>'D.1.4.e - Zařízení zdravo...'!J38</f>
        <v>0</v>
      </c>
      <c r="AX61" s="85">
        <f>'D.1.4.e - Zařízení zdravo...'!J39</f>
        <v>0</v>
      </c>
      <c r="AY61" s="85">
        <f>'D.1.4.e - Zařízení zdravo...'!J40</f>
        <v>0</v>
      </c>
      <c r="AZ61" s="85">
        <f>'D.1.4.e - Zařízení zdravo...'!F37</f>
        <v>0</v>
      </c>
      <c r="BA61" s="85">
        <f>'D.1.4.e - Zařízení zdravo...'!F38</f>
        <v>0</v>
      </c>
      <c r="BB61" s="85">
        <f>'D.1.4.e - Zařízení zdravo...'!F39</f>
        <v>0</v>
      </c>
      <c r="BC61" s="85">
        <f>'D.1.4.e - Zařízení zdravo...'!F40</f>
        <v>0</v>
      </c>
      <c r="BD61" s="87">
        <f>'D.1.4.e - Zařízení zdravo...'!F41</f>
        <v>0</v>
      </c>
      <c r="BT61" s="27" t="s">
        <v>92</v>
      </c>
      <c r="BV61" s="27" t="s">
        <v>74</v>
      </c>
      <c r="BW61" s="27" t="s">
        <v>102</v>
      </c>
      <c r="BX61" s="27" t="s">
        <v>89</v>
      </c>
      <c r="CL61" s="27" t="s">
        <v>19</v>
      </c>
    </row>
    <row r="62" spans="1:91" s="3" customFormat="1" ht="23.25" customHeight="1">
      <c r="A62" s="82" t="s">
        <v>82</v>
      </c>
      <c r="B62" s="47"/>
      <c r="C62" s="9"/>
      <c r="D62" s="9"/>
      <c r="E62" s="9"/>
      <c r="F62" s="303" t="s">
        <v>103</v>
      </c>
      <c r="G62" s="303"/>
      <c r="H62" s="303"/>
      <c r="I62" s="303"/>
      <c r="J62" s="303"/>
      <c r="K62" s="9"/>
      <c r="L62" s="303" t="s">
        <v>104</v>
      </c>
      <c r="M62" s="303"/>
      <c r="N62" s="303"/>
      <c r="O62" s="303"/>
      <c r="P62" s="303"/>
      <c r="Q62" s="303"/>
      <c r="R62" s="303"/>
      <c r="S62" s="303"/>
      <c r="T62" s="303"/>
      <c r="U62" s="303"/>
      <c r="V62" s="303"/>
      <c r="W62" s="303"/>
      <c r="X62" s="303"/>
      <c r="Y62" s="303"/>
      <c r="Z62" s="303"/>
      <c r="AA62" s="303"/>
      <c r="AB62" s="303"/>
      <c r="AC62" s="303"/>
      <c r="AD62" s="303"/>
      <c r="AE62" s="303"/>
      <c r="AF62" s="303"/>
      <c r="AG62" s="329">
        <f>'D.1.4.l - Zařízení slabop...'!J34</f>
        <v>0</v>
      </c>
      <c r="AH62" s="328"/>
      <c r="AI62" s="328"/>
      <c r="AJ62" s="328"/>
      <c r="AK62" s="328"/>
      <c r="AL62" s="328"/>
      <c r="AM62" s="328"/>
      <c r="AN62" s="329">
        <f t="shared" si="0"/>
        <v>0</v>
      </c>
      <c r="AO62" s="328"/>
      <c r="AP62" s="328"/>
      <c r="AQ62" s="83" t="s">
        <v>85</v>
      </c>
      <c r="AR62" s="47"/>
      <c r="AS62" s="84">
        <v>0</v>
      </c>
      <c r="AT62" s="85">
        <f t="shared" si="1"/>
        <v>0</v>
      </c>
      <c r="AU62" s="86">
        <f>'D.1.4.l - Zařízení slabop...'!P96</f>
        <v>0</v>
      </c>
      <c r="AV62" s="85">
        <f>'D.1.4.l - Zařízení slabop...'!J37</f>
        <v>0</v>
      </c>
      <c r="AW62" s="85">
        <f>'D.1.4.l - Zařízení slabop...'!J38</f>
        <v>0</v>
      </c>
      <c r="AX62" s="85">
        <f>'D.1.4.l - Zařízení slabop...'!J39</f>
        <v>0</v>
      </c>
      <c r="AY62" s="85">
        <f>'D.1.4.l - Zařízení slabop...'!J40</f>
        <v>0</v>
      </c>
      <c r="AZ62" s="85">
        <f>'D.1.4.l - Zařízení slabop...'!F37</f>
        <v>0</v>
      </c>
      <c r="BA62" s="85">
        <f>'D.1.4.l - Zařízení slabop...'!F38</f>
        <v>0</v>
      </c>
      <c r="BB62" s="85">
        <f>'D.1.4.l - Zařízení slabop...'!F39</f>
        <v>0</v>
      </c>
      <c r="BC62" s="85">
        <f>'D.1.4.l - Zařízení slabop...'!F40</f>
        <v>0</v>
      </c>
      <c r="BD62" s="87">
        <f>'D.1.4.l - Zařízení slabop...'!F41</f>
        <v>0</v>
      </c>
      <c r="BT62" s="27" t="s">
        <v>92</v>
      </c>
      <c r="BV62" s="27" t="s">
        <v>74</v>
      </c>
      <c r="BW62" s="27" t="s">
        <v>105</v>
      </c>
      <c r="BX62" s="27" t="s">
        <v>89</v>
      </c>
      <c r="CL62" s="27" t="s">
        <v>19</v>
      </c>
    </row>
    <row r="63" spans="1:91" s="3" customFormat="1" ht="16.5" customHeight="1">
      <c r="B63" s="47"/>
      <c r="C63" s="9"/>
      <c r="D63" s="9"/>
      <c r="E63" s="9"/>
      <c r="F63" s="303" t="s">
        <v>106</v>
      </c>
      <c r="G63" s="303"/>
      <c r="H63" s="303"/>
      <c r="I63" s="303"/>
      <c r="J63" s="303"/>
      <c r="K63" s="9"/>
      <c r="L63" s="303" t="s">
        <v>107</v>
      </c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3"/>
      <c r="Y63" s="303"/>
      <c r="Z63" s="303"/>
      <c r="AA63" s="303"/>
      <c r="AB63" s="303"/>
      <c r="AC63" s="303"/>
      <c r="AD63" s="303"/>
      <c r="AE63" s="303"/>
      <c r="AF63" s="303"/>
      <c r="AG63" s="327">
        <f>ROUND(SUM(AG64:AG65),2)</f>
        <v>0</v>
      </c>
      <c r="AH63" s="328"/>
      <c r="AI63" s="328"/>
      <c r="AJ63" s="328"/>
      <c r="AK63" s="328"/>
      <c r="AL63" s="328"/>
      <c r="AM63" s="328"/>
      <c r="AN63" s="329">
        <f t="shared" si="0"/>
        <v>0</v>
      </c>
      <c r="AO63" s="328"/>
      <c r="AP63" s="328"/>
      <c r="AQ63" s="83" t="s">
        <v>85</v>
      </c>
      <c r="AR63" s="47"/>
      <c r="AS63" s="84">
        <f>ROUND(SUM(AS64:AS65),2)</f>
        <v>0</v>
      </c>
      <c r="AT63" s="85">
        <f t="shared" si="1"/>
        <v>0</v>
      </c>
      <c r="AU63" s="86">
        <f>ROUND(SUM(AU64:AU65),5)</f>
        <v>0</v>
      </c>
      <c r="AV63" s="85">
        <f>ROUND(AZ63*L29,2)</f>
        <v>0</v>
      </c>
      <c r="AW63" s="85">
        <f>ROUND(BA63*L30,2)</f>
        <v>0</v>
      </c>
      <c r="AX63" s="85">
        <f>ROUND(BB63*L29,2)</f>
        <v>0</v>
      </c>
      <c r="AY63" s="85">
        <f>ROUND(BC63*L30,2)</f>
        <v>0</v>
      </c>
      <c r="AZ63" s="85">
        <f>ROUND(SUM(AZ64:AZ65),2)</f>
        <v>0</v>
      </c>
      <c r="BA63" s="85">
        <f>ROUND(SUM(BA64:BA65),2)</f>
        <v>0</v>
      </c>
      <c r="BB63" s="85">
        <f>ROUND(SUM(BB64:BB65),2)</f>
        <v>0</v>
      </c>
      <c r="BC63" s="85">
        <f>ROUND(SUM(BC64:BC65),2)</f>
        <v>0</v>
      </c>
      <c r="BD63" s="87">
        <f>ROUND(SUM(BD64:BD65),2)</f>
        <v>0</v>
      </c>
      <c r="BS63" s="27" t="s">
        <v>71</v>
      </c>
      <c r="BT63" s="27" t="s">
        <v>92</v>
      </c>
      <c r="BU63" s="27" t="s">
        <v>73</v>
      </c>
      <c r="BV63" s="27" t="s">
        <v>74</v>
      </c>
      <c r="BW63" s="27" t="s">
        <v>108</v>
      </c>
      <c r="BX63" s="27" t="s">
        <v>89</v>
      </c>
      <c r="CL63" s="27" t="s">
        <v>19</v>
      </c>
    </row>
    <row r="64" spans="1:91" s="3" customFormat="1" ht="16.5" customHeight="1">
      <c r="A64" s="82" t="s">
        <v>82</v>
      </c>
      <c r="B64" s="47"/>
      <c r="C64" s="9"/>
      <c r="D64" s="9"/>
      <c r="E64" s="9"/>
      <c r="F64" s="9"/>
      <c r="G64" s="303" t="s">
        <v>109</v>
      </c>
      <c r="H64" s="303"/>
      <c r="I64" s="303"/>
      <c r="J64" s="303"/>
      <c r="K64" s="303"/>
      <c r="L64" s="9"/>
      <c r="M64" s="303" t="s">
        <v>110</v>
      </c>
      <c r="N64" s="303"/>
      <c r="O64" s="303"/>
      <c r="P64" s="303"/>
      <c r="Q64" s="303"/>
      <c r="R64" s="303"/>
      <c r="S64" s="303"/>
      <c r="T64" s="303"/>
      <c r="U64" s="303"/>
      <c r="V64" s="303"/>
      <c r="W64" s="303"/>
      <c r="X64" s="303"/>
      <c r="Y64" s="303"/>
      <c r="Z64" s="303"/>
      <c r="AA64" s="303"/>
      <c r="AB64" s="303"/>
      <c r="AC64" s="303"/>
      <c r="AD64" s="303"/>
      <c r="AE64" s="303"/>
      <c r="AF64" s="303"/>
      <c r="AG64" s="329">
        <f>'D.1.4.m.1 - Zařízení AV t...'!J34</f>
        <v>0</v>
      </c>
      <c r="AH64" s="328"/>
      <c r="AI64" s="328"/>
      <c r="AJ64" s="328"/>
      <c r="AK64" s="328"/>
      <c r="AL64" s="328"/>
      <c r="AM64" s="328"/>
      <c r="AN64" s="329">
        <f t="shared" si="0"/>
        <v>0</v>
      </c>
      <c r="AO64" s="328"/>
      <c r="AP64" s="328"/>
      <c r="AQ64" s="83" t="s">
        <v>85</v>
      </c>
      <c r="AR64" s="47"/>
      <c r="AS64" s="84">
        <v>0</v>
      </c>
      <c r="AT64" s="85">
        <f t="shared" si="1"/>
        <v>0</v>
      </c>
      <c r="AU64" s="86">
        <f>'D.1.4.m.1 - Zařízení AV t...'!P93</f>
        <v>0</v>
      </c>
      <c r="AV64" s="85">
        <f>'D.1.4.m.1 - Zařízení AV t...'!J37</f>
        <v>0</v>
      </c>
      <c r="AW64" s="85">
        <f>'D.1.4.m.1 - Zařízení AV t...'!J38</f>
        <v>0</v>
      </c>
      <c r="AX64" s="85">
        <f>'D.1.4.m.1 - Zařízení AV t...'!J39</f>
        <v>0</v>
      </c>
      <c r="AY64" s="85">
        <f>'D.1.4.m.1 - Zařízení AV t...'!J40</f>
        <v>0</v>
      </c>
      <c r="AZ64" s="85">
        <f>'D.1.4.m.1 - Zařízení AV t...'!F37</f>
        <v>0</v>
      </c>
      <c r="BA64" s="85">
        <f>'D.1.4.m.1 - Zařízení AV t...'!F38</f>
        <v>0</v>
      </c>
      <c r="BB64" s="85">
        <f>'D.1.4.m.1 - Zařízení AV t...'!F39</f>
        <v>0</v>
      </c>
      <c r="BC64" s="85">
        <f>'D.1.4.m.1 - Zařízení AV t...'!F40</f>
        <v>0</v>
      </c>
      <c r="BD64" s="87">
        <f>'D.1.4.m.1 - Zařízení AV t...'!F41</f>
        <v>0</v>
      </c>
      <c r="BT64" s="27" t="s">
        <v>111</v>
      </c>
      <c r="BV64" s="27" t="s">
        <v>74</v>
      </c>
      <c r="BW64" s="27" t="s">
        <v>112</v>
      </c>
      <c r="BX64" s="27" t="s">
        <v>108</v>
      </c>
      <c r="CL64" s="27" t="s">
        <v>19</v>
      </c>
    </row>
    <row r="65" spans="1:90" s="3" customFormat="1" ht="16.5" customHeight="1">
      <c r="A65" s="82" t="s">
        <v>82</v>
      </c>
      <c r="B65" s="47"/>
      <c r="C65" s="9"/>
      <c r="D65" s="9"/>
      <c r="E65" s="9"/>
      <c r="F65" s="9"/>
      <c r="G65" s="303" t="s">
        <v>113</v>
      </c>
      <c r="H65" s="303"/>
      <c r="I65" s="303"/>
      <c r="J65" s="303"/>
      <c r="K65" s="303"/>
      <c r="L65" s="9"/>
      <c r="M65" s="303" t="s">
        <v>114</v>
      </c>
      <c r="N65" s="303"/>
      <c r="O65" s="303"/>
      <c r="P65" s="303"/>
      <c r="Q65" s="303"/>
      <c r="R65" s="303"/>
      <c r="S65" s="303"/>
      <c r="T65" s="303"/>
      <c r="U65" s="303"/>
      <c r="V65" s="303"/>
      <c r="W65" s="303"/>
      <c r="X65" s="303"/>
      <c r="Y65" s="303"/>
      <c r="Z65" s="303"/>
      <c r="AA65" s="303"/>
      <c r="AB65" s="303"/>
      <c r="AC65" s="303"/>
      <c r="AD65" s="303"/>
      <c r="AE65" s="303"/>
      <c r="AF65" s="303"/>
      <c r="AG65" s="329">
        <f>'D.1.4.m.2 - Zařízení AV t...'!J34</f>
        <v>0</v>
      </c>
      <c r="AH65" s="328"/>
      <c r="AI65" s="328"/>
      <c r="AJ65" s="328"/>
      <c r="AK65" s="328"/>
      <c r="AL65" s="328"/>
      <c r="AM65" s="328"/>
      <c r="AN65" s="329">
        <f t="shared" si="0"/>
        <v>0</v>
      </c>
      <c r="AO65" s="328"/>
      <c r="AP65" s="328"/>
      <c r="AQ65" s="83" t="s">
        <v>85</v>
      </c>
      <c r="AR65" s="47"/>
      <c r="AS65" s="84">
        <v>0</v>
      </c>
      <c r="AT65" s="85">
        <f t="shared" si="1"/>
        <v>0</v>
      </c>
      <c r="AU65" s="86">
        <f>'D.1.4.m.2 - Zařízení AV t...'!P93</f>
        <v>0</v>
      </c>
      <c r="AV65" s="85">
        <f>'D.1.4.m.2 - Zařízení AV t...'!J37</f>
        <v>0</v>
      </c>
      <c r="AW65" s="85">
        <f>'D.1.4.m.2 - Zařízení AV t...'!J38</f>
        <v>0</v>
      </c>
      <c r="AX65" s="85">
        <f>'D.1.4.m.2 - Zařízení AV t...'!J39</f>
        <v>0</v>
      </c>
      <c r="AY65" s="85">
        <f>'D.1.4.m.2 - Zařízení AV t...'!J40</f>
        <v>0</v>
      </c>
      <c r="AZ65" s="85">
        <f>'D.1.4.m.2 - Zařízení AV t...'!F37</f>
        <v>0</v>
      </c>
      <c r="BA65" s="85">
        <f>'D.1.4.m.2 - Zařízení AV t...'!F38</f>
        <v>0</v>
      </c>
      <c r="BB65" s="85">
        <f>'D.1.4.m.2 - Zařízení AV t...'!F39</f>
        <v>0</v>
      </c>
      <c r="BC65" s="85">
        <f>'D.1.4.m.2 - Zařízení AV t...'!F40</f>
        <v>0</v>
      </c>
      <c r="BD65" s="87">
        <f>'D.1.4.m.2 - Zařízení AV t...'!F41</f>
        <v>0</v>
      </c>
      <c r="BT65" s="27" t="s">
        <v>111</v>
      </c>
      <c r="BV65" s="27" t="s">
        <v>74</v>
      </c>
      <c r="BW65" s="27" t="s">
        <v>115</v>
      </c>
      <c r="BX65" s="27" t="s">
        <v>108</v>
      </c>
      <c r="CL65" s="27" t="s">
        <v>19</v>
      </c>
    </row>
    <row r="66" spans="1:90" s="3" customFormat="1" ht="35.25" customHeight="1">
      <c r="A66" s="82" t="s">
        <v>82</v>
      </c>
      <c r="B66" s="47"/>
      <c r="C66" s="9"/>
      <c r="D66" s="9"/>
      <c r="E66" s="9"/>
      <c r="F66" s="303" t="s">
        <v>116</v>
      </c>
      <c r="G66" s="303"/>
      <c r="H66" s="303"/>
      <c r="I66" s="303"/>
      <c r="J66" s="303"/>
      <c r="K66" s="9"/>
      <c r="L66" s="303" t="s">
        <v>117</v>
      </c>
      <c r="M66" s="303"/>
      <c r="N66" s="303"/>
      <c r="O66" s="303"/>
      <c r="P66" s="303"/>
      <c r="Q66" s="303"/>
      <c r="R66" s="303"/>
      <c r="S66" s="303"/>
      <c r="T66" s="303"/>
      <c r="U66" s="303"/>
      <c r="V66" s="303"/>
      <c r="W66" s="303"/>
      <c r="X66" s="303"/>
      <c r="Y66" s="303"/>
      <c r="Z66" s="303"/>
      <c r="AA66" s="303"/>
      <c r="AB66" s="303"/>
      <c r="AC66" s="303"/>
      <c r="AD66" s="303"/>
      <c r="AE66" s="303"/>
      <c r="AF66" s="303"/>
      <c r="AG66" s="329">
        <f>'D.1.4.g - Zařízení silnop...'!J34</f>
        <v>0</v>
      </c>
      <c r="AH66" s="328"/>
      <c r="AI66" s="328"/>
      <c r="AJ66" s="328"/>
      <c r="AK66" s="328"/>
      <c r="AL66" s="328"/>
      <c r="AM66" s="328"/>
      <c r="AN66" s="329">
        <f t="shared" si="0"/>
        <v>0</v>
      </c>
      <c r="AO66" s="328"/>
      <c r="AP66" s="328"/>
      <c r="AQ66" s="83" t="s">
        <v>85</v>
      </c>
      <c r="AR66" s="47"/>
      <c r="AS66" s="84">
        <v>0</v>
      </c>
      <c r="AT66" s="85">
        <f t="shared" si="1"/>
        <v>0</v>
      </c>
      <c r="AU66" s="86">
        <f>'D.1.4.g - Zařízení silnop...'!P98</f>
        <v>0</v>
      </c>
      <c r="AV66" s="85">
        <f>'D.1.4.g - Zařízení silnop...'!J37</f>
        <v>0</v>
      </c>
      <c r="AW66" s="85">
        <f>'D.1.4.g - Zařízení silnop...'!J38</f>
        <v>0</v>
      </c>
      <c r="AX66" s="85">
        <f>'D.1.4.g - Zařízení silnop...'!J39</f>
        <v>0</v>
      </c>
      <c r="AY66" s="85">
        <f>'D.1.4.g - Zařízení silnop...'!J40</f>
        <v>0</v>
      </c>
      <c r="AZ66" s="85">
        <f>'D.1.4.g - Zařízení silnop...'!F37</f>
        <v>0</v>
      </c>
      <c r="BA66" s="85">
        <f>'D.1.4.g - Zařízení silnop...'!F38</f>
        <v>0</v>
      </c>
      <c r="BB66" s="85">
        <f>'D.1.4.g - Zařízení silnop...'!F39</f>
        <v>0</v>
      </c>
      <c r="BC66" s="85">
        <f>'D.1.4.g - Zařízení silnop...'!F40</f>
        <v>0</v>
      </c>
      <c r="BD66" s="87">
        <f>'D.1.4.g - Zařízení silnop...'!F41</f>
        <v>0</v>
      </c>
      <c r="BT66" s="27" t="s">
        <v>92</v>
      </c>
      <c r="BV66" s="27" t="s">
        <v>74</v>
      </c>
      <c r="BW66" s="27" t="s">
        <v>118</v>
      </c>
      <c r="BX66" s="27" t="s">
        <v>89</v>
      </c>
      <c r="CL66" s="27" t="s">
        <v>19</v>
      </c>
    </row>
    <row r="67" spans="1:90" s="3" customFormat="1" ht="16.5" customHeight="1">
      <c r="A67" s="82" t="s">
        <v>82</v>
      </c>
      <c r="B67" s="47"/>
      <c r="C67" s="9"/>
      <c r="D67" s="9"/>
      <c r="E67" s="9"/>
      <c r="F67" s="303" t="s">
        <v>119</v>
      </c>
      <c r="G67" s="303"/>
      <c r="H67" s="303"/>
      <c r="I67" s="303"/>
      <c r="J67" s="303"/>
      <c r="K67" s="9"/>
      <c r="L67" s="303" t="s">
        <v>120</v>
      </c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3"/>
      <c r="Y67" s="303"/>
      <c r="Z67" s="303"/>
      <c r="AA67" s="303"/>
      <c r="AB67" s="303"/>
      <c r="AC67" s="303"/>
      <c r="AD67" s="303"/>
      <c r="AE67" s="303"/>
      <c r="AF67" s="303"/>
      <c r="AG67" s="329">
        <f>'D.1.4.h - Zařízení EPS'!J34</f>
        <v>0</v>
      </c>
      <c r="AH67" s="328"/>
      <c r="AI67" s="328"/>
      <c r="AJ67" s="328"/>
      <c r="AK67" s="328"/>
      <c r="AL67" s="328"/>
      <c r="AM67" s="328"/>
      <c r="AN67" s="329">
        <f t="shared" si="0"/>
        <v>0</v>
      </c>
      <c r="AO67" s="328"/>
      <c r="AP67" s="328"/>
      <c r="AQ67" s="83" t="s">
        <v>85</v>
      </c>
      <c r="AR67" s="47"/>
      <c r="AS67" s="84">
        <v>0</v>
      </c>
      <c r="AT67" s="85">
        <f t="shared" si="1"/>
        <v>0</v>
      </c>
      <c r="AU67" s="86">
        <f>'D.1.4.h - Zařízení EPS'!P96</f>
        <v>0</v>
      </c>
      <c r="AV67" s="85">
        <f>'D.1.4.h - Zařízení EPS'!J37</f>
        <v>0</v>
      </c>
      <c r="AW67" s="85">
        <f>'D.1.4.h - Zařízení EPS'!J38</f>
        <v>0</v>
      </c>
      <c r="AX67" s="85">
        <f>'D.1.4.h - Zařízení EPS'!J39</f>
        <v>0</v>
      </c>
      <c r="AY67" s="85">
        <f>'D.1.4.h - Zařízení EPS'!J40</f>
        <v>0</v>
      </c>
      <c r="AZ67" s="85">
        <f>'D.1.4.h - Zařízení EPS'!F37</f>
        <v>0</v>
      </c>
      <c r="BA67" s="85">
        <f>'D.1.4.h - Zařízení EPS'!F38</f>
        <v>0</v>
      </c>
      <c r="BB67" s="85">
        <f>'D.1.4.h - Zařízení EPS'!F39</f>
        <v>0</v>
      </c>
      <c r="BC67" s="85">
        <f>'D.1.4.h - Zařízení EPS'!F40</f>
        <v>0</v>
      </c>
      <c r="BD67" s="87">
        <f>'D.1.4.h - Zařízení EPS'!F41</f>
        <v>0</v>
      </c>
      <c r="BT67" s="27" t="s">
        <v>92</v>
      </c>
      <c r="BV67" s="27" t="s">
        <v>74</v>
      </c>
      <c r="BW67" s="27" t="s">
        <v>121</v>
      </c>
      <c r="BX67" s="27" t="s">
        <v>89</v>
      </c>
      <c r="CL67" s="27" t="s">
        <v>19</v>
      </c>
    </row>
    <row r="68" spans="1:90" s="3" customFormat="1" ht="16.5" customHeight="1">
      <c r="A68" s="82" t="s">
        <v>82</v>
      </c>
      <c r="B68" s="47"/>
      <c r="C68" s="9"/>
      <c r="D68" s="9"/>
      <c r="E68" s="9"/>
      <c r="F68" s="303" t="s">
        <v>122</v>
      </c>
      <c r="G68" s="303"/>
      <c r="H68" s="303"/>
      <c r="I68" s="303"/>
      <c r="J68" s="303"/>
      <c r="K68" s="9"/>
      <c r="L68" s="303" t="s">
        <v>123</v>
      </c>
      <c r="M68" s="303"/>
      <c r="N68" s="303"/>
      <c r="O68" s="303"/>
      <c r="P68" s="303"/>
      <c r="Q68" s="303"/>
      <c r="R68" s="303"/>
      <c r="S68" s="303"/>
      <c r="T68" s="303"/>
      <c r="U68" s="303"/>
      <c r="V68" s="303"/>
      <c r="W68" s="303"/>
      <c r="X68" s="303"/>
      <c r="Y68" s="303"/>
      <c r="Z68" s="303"/>
      <c r="AA68" s="303"/>
      <c r="AB68" s="303"/>
      <c r="AC68" s="303"/>
      <c r="AD68" s="303"/>
      <c r="AE68" s="303"/>
      <c r="AF68" s="303"/>
      <c r="AG68" s="329">
        <f>'D.1.4.j - Zařízení JIS'!J34</f>
        <v>0</v>
      </c>
      <c r="AH68" s="328"/>
      <c r="AI68" s="328"/>
      <c r="AJ68" s="328"/>
      <c r="AK68" s="328"/>
      <c r="AL68" s="328"/>
      <c r="AM68" s="328"/>
      <c r="AN68" s="329">
        <f t="shared" si="0"/>
        <v>0</v>
      </c>
      <c r="AO68" s="328"/>
      <c r="AP68" s="328"/>
      <c r="AQ68" s="83" t="s">
        <v>85</v>
      </c>
      <c r="AR68" s="47"/>
      <c r="AS68" s="84">
        <v>0</v>
      </c>
      <c r="AT68" s="85">
        <f t="shared" si="1"/>
        <v>0</v>
      </c>
      <c r="AU68" s="86">
        <f>'D.1.4.j - Zařízení JIS'!P93</f>
        <v>0</v>
      </c>
      <c r="AV68" s="85">
        <f>'D.1.4.j - Zařízení JIS'!J37</f>
        <v>0</v>
      </c>
      <c r="AW68" s="85">
        <f>'D.1.4.j - Zařízení JIS'!J38</f>
        <v>0</v>
      </c>
      <c r="AX68" s="85">
        <f>'D.1.4.j - Zařízení JIS'!J39</f>
        <v>0</v>
      </c>
      <c r="AY68" s="85">
        <f>'D.1.4.j - Zařízení JIS'!J40</f>
        <v>0</v>
      </c>
      <c r="AZ68" s="85">
        <f>'D.1.4.j - Zařízení JIS'!F37</f>
        <v>0</v>
      </c>
      <c r="BA68" s="85">
        <f>'D.1.4.j - Zařízení JIS'!F38</f>
        <v>0</v>
      </c>
      <c r="BB68" s="85">
        <f>'D.1.4.j - Zařízení JIS'!F39</f>
        <v>0</v>
      </c>
      <c r="BC68" s="85">
        <f>'D.1.4.j - Zařízení JIS'!F40</f>
        <v>0</v>
      </c>
      <c r="BD68" s="87">
        <f>'D.1.4.j - Zařízení JIS'!F41</f>
        <v>0</v>
      </c>
      <c r="BT68" s="27" t="s">
        <v>92</v>
      </c>
      <c r="BV68" s="27" t="s">
        <v>74</v>
      </c>
      <c r="BW68" s="27" t="s">
        <v>124</v>
      </c>
      <c r="BX68" s="27" t="s">
        <v>89</v>
      </c>
      <c r="CL68" s="27" t="s">
        <v>19</v>
      </c>
    </row>
    <row r="69" spans="1:90" s="3" customFormat="1" ht="16.5" customHeight="1">
      <c r="A69" s="82" t="s">
        <v>82</v>
      </c>
      <c r="B69" s="47"/>
      <c r="C69" s="9"/>
      <c r="D69" s="9"/>
      <c r="E69" s="9"/>
      <c r="F69" s="303" t="s">
        <v>125</v>
      </c>
      <c r="G69" s="303"/>
      <c r="H69" s="303"/>
      <c r="I69" s="303"/>
      <c r="J69" s="303"/>
      <c r="K69" s="9"/>
      <c r="L69" s="303" t="s">
        <v>126</v>
      </c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303"/>
      <c r="X69" s="303"/>
      <c r="Y69" s="303"/>
      <c r="Z69" s="303"/>
      <c r="AA69" s="303"/>
      <c r="AB69" s="303"/>
      <c r="AC69" s="303"/>
      <c r="AD69" s="303"/>
      <c r="AE69" s="303"/>
      <c r="AF69" s="303"/>
      <c r="AG69" s="329">
        <f>'D.1.4.k - Kamerový systém...'!J34</f>
        <v>0</v>
      </c>
      <c r="AH69" s="328"/>
      <c r="AI69" s="328"/>
      <c r="AJ69" s="328"/>
      <c r="AK69" s="328"/>
      <c r="AL69" s="328"/>
      <c r="AM69" s="328"/>
      <c r="AN69" s="329">
        <f t="shared" si="0"/>
        <v>0</v>
      </c>
      <c r="AO69" s="328"/>
      <c r="AP69" s="328"/>
      <c r="AQ69" s="83" t="s">
        <v>85</v>
      </c>
      <c r="AR69" s="47"/>
      <c r="AS69" s="84">
        <v>0</v>
      </c>
      <c r="AT69" s="85">
        <f t="shared" si="1"/>
        <v>0</v>
      </c>
      <c r="AU69" s="86">
        <f>'D.1.4.k - Kamerový systém...'!P94</f>
        <v>0</v>
      </c>
      <c r="AV69" s="85">
        <f>'D.1.4.k - Kamerový systém...'!J37</f>
        <v>0</v>
      </c>
      <c r="AW69" s="85">
        <f>'D.1.4.k - Kamerový systém...'!J38</f>
        <v>0</v>
      </c>
      <c r="AX69" s="85">
        <f>'D.1.4.k - Kamerový systém...'!J39</f>
        <v>0</v>
      </c>
      <c r="AY69" s="85">
        <f>'D.1.4.k - Kamerový systém...'!J40</f>
        <v>0</v>
      </c>
      <c r="AZ69" s="85">
        <f>'D.1.4.k - Kamerový systém...'!F37</f>
        <v>0</v>
      </c>
      <c r="BA69" s="85">
        <f>'D.1.4.k - Kamerový systém...'!F38</f>
        <v>0</v>
      </c>
      <c r="BB69" s="85">
        <f>'D.1.4.k - Kamerový systém...'!F39</f>
        <v>0</v>
      </c>
      <c r="BC69" s="85">
        <f>'D.1.4.k - Kamerový systém...'!F40</f>
        <v>0</v>
      </c>
      <c r="BD69" s="87">
        <f>'D.1.4.k - Kamerový systém...'!F41</f>
        <v>0</v>
      </c>
      <c r="BT69" s="27" t="s">
        <v>92</v>
      </c>
      <c r="BV69" s="27" t="s">
        <v>74</v>
      </c>
      <c r="BW69" s="27" t="s">
        <v>127</v>
      </c>
      <c r="BX69" s="27" t="s">
        <v>89</v>
      </c>
      <c r="CL69" s="27" t="s">
        <v>19</v>
      </c>
    </row>
    <row r="70" spans="1:90" s="3" customFormat="1" ht="16.5" customHeight="1">
      <c r="A70" s="82" t="s">
        <v>82</v>
      </c>
      <c r="B70" s="47"/>
      <c r="C70" s="9"/>
      <c r="D70" s="9"/>
      <c r="E70" s="9"/>
      <c r="F70" s="303" t="s">
        <v>128</v>
      </c>
      <c r="G70" s="303"/>
      <c r="H70" s="303"/>
      <c r="I70" s="303"/>
      <c r="J70" s="303"/>
      <c r="K70" s="9"/>
      <c r="L70" s="303" t="s">
        <v>129</v>
      </c>
      <c r="M70" s="303"/>
      <c r="N70" s="303"/>
      <c r="O70" s="303"/>
      <c r="P70" s="303"/>
      <c r="Q70" s="303"/>
      <c r="R70" s="303"/>
      <c r="S70" s="303"/>
      <c r="T70" s="303"/>
      <c r="U70" s="303"/>
      <c r="V70" s="303"/>
      <c r="W70" s="303"/>
      <c r="X70" s="303"/>
      <c r="Y70" s="303"/>
      <c r="Z70" s="303"/>
      <c r="AA70" s="303"/>
      <c r="AB70" s="303"/>
      <c r="AC70" s="303"/>
      <c r="AD70" s="303"/>
      <c r="AE70" s="303"/>
      <c r="AF70" s="303"/>
      <c r="AG70" s="329">
        <f>'D.1.4.n - Stavební a pros...'!J34</f>
        <v>0</v>
      </c>
      <c r="AH70" s="328"/>
      <c r="AI70" s="328"/>
      <c r="AJ70" s="328"/>
      <c r="AK70" s="328"/>
      <c r="AL70" s="328"/>
      <c r="AM70" s="328"/>
      <c r="AN70" s="329">
        <f t="shared" si="0"/>
        <v>0</v>
      </c>
      <c r="AO70" s="328"/>
      <c r="AP70" s="328"/>
      <c r="AQ70" s="83" t="s">
        <v>85</v>
      </c>
      <c r="AR70" s="47"/>
      <c r="AS70" s="84">
        <v>0</v>
      </c>
      <c r="AT70" s="85">
        <f t="shared" si="1"/>
        <v>0</v>
      </c>
      <c r="AU70" s="86">
        <f>'D.1.4.n - Stavební a pros...'!P91</f>
        <v>0</v>
      </c>
      <c r="AV70" s="85">
        <f>'D.1.4.n - Stavební a pros...'!J37</f>
        <v>0</v>
      </c>
      <c r="AW70" s="85">
        <f>'D.1.4.n - Stavební a pros...'!J38</f>
        <v>0</v>
      </c>
      <c r="AX70" s="85">
        <f>'D.1.4.n - Stavební a pros...'!J39</f>
        <v>0</v>
      </c>
      <c r="AY70" s="85">
        <f>'D.1.4.n - Stavební a pros...'!J40</f>
        <v>0</v>
      </c>
      <c r="AZ70" s="85">
        <f>'D.1.4.n - Stavební a pros...'!F37</f>
        <v>0</v>
      </c>
      <c r="BA70" s="85">
        <f>'D.1.4.n - Stavební a pros...'!F38</f>
        <v>0</v>
      </c>
      <c r="BB70" s="85">
        <f>'D.1.4.n - Stavební a pros...'!F39</f>
        <v>0</v>
      </c>
      <c r="BC70" s="85">
        <f>'D.1.4.n - Stavební a pros...'!F40</f>
        <v>0</v>
      </c>
      <c r="BD70" s="87">
        <f>'D.1.4.n - Stavební a pros...'!F41</f>
        <v>0</v>
      </c>
      <c r="BT70" s="27" t="s">
        <v>92</v>
      </c>
      <c r="BV70" s="27" t="s">
        <v>74</v>
      </c>
      <c r="BW70" s="27" t="s">
        <v>130</v>
      </c>
      <c r="BX70" s="27" t="s">
        <v>89</v>
      </c>
      <c r="CL70" s="27" t="s">
        <v>19</v>
      </c>
    </row>
    <row r="71" spans="1:90" s="3" customFormat="1" ht="16.5" customHeight="1">
      <c r="A71" s="82" t="s">
        <v>82</v>
      </c>
      <c r="B71" s="47"/>
      <c r="C71" s="9"/>
      <c r="D71" s="9"/>
      <c r="E71" s="303" t="s">
        <v>131</v>
      </c>
      <c r="F71" s="303"/>
      <c r="G71" s="303"/>
      <c r="H71" s="303"/>
      <c r="I71" s="303"/>
      <c r="J71" s="9"/>
      <c r="K71" s="303" t="s">
        <v>132</v>
      </c>
      <c r="L71" s="303"/>
      <c r="M71" s="303"/>
      <c r="N71" s="303"/>
      <c r="O71" s="303"/>
      <c r="P71" s="303"/>
      <c r="Q71" s="303"/>
      <c r="R71" s="303"/>
      <c r="S71" s="303"/>
      <c r="T71" s="303"/>
      <c r="U71" s="303"/>
      <c r="V71" s="303"/>
      <c r="W71" s="303"/>
      <c r="X71" s="303"/>
      <c r="Y71" s="303"/>
      <c r="Z71" s="303"/>
      <c r="AA71" s="303"/>
      <c r="AB71" s="303"/>
      <c r="AC71" s="303"/>
      <c r="AD71" s="303"/>
      <c r="AE71" s="303"/>
      <c r="AF71" s="303"/>
      <c r="AG71" s="329">
        <f>'VON - Vedlejší a ostatní ...'!J32</f>
        <v>0</v>
      </c>
      <c r="AH71" s="328"/>
      <c r="AI71" s="328"/>
      <c r="AJ71" s="328"/>
      <c r="AK71" s="328"/>
      <c r="AL71" s="328"/>
      <c r="AM71" s="328"/>
      <c r="AN71" s="329">
        <f t="shared" si="0"/>
        <v>0</v>
      </c>
      <c r="AO71" s="328"/>
      <c r="AP71" s="328"/>
      <c r="AQ71" s="83" t="s">
        <v>85</v>
      </c>
      <c r="AR71" s="47"/>
      <c r="AS71" s="88">
        <v>0</v>
      </c>
      <c r="AT71" s="89">
        <f t="shared" si="1"/>
        <v>0</v>
      </c>
      <c r="AU71" s="90">
        <f>'VON - Vedlejší a ostatní ...'!P90</f>
        <v>0</v>
      </c>
      <c r="AV71" s="89">
        <f>'VON - Vedlejší a ostatní ...'!J35</f>
        <v>0</v>
      </c>
      <c r="AW71" s="89">
        <f>'VON - Vedlejší a ostatní ...'!J36</f>
        <v>0</v>
      </c>
      <c r="AX71" s="89">
        <f>'VON - Vedlejší a ostatní ...'!J37</f>
        <v>0</v>
      </c>
      <c r="AY71" s="89">
        <f>'VON - Vedlejší a ostatní ...'!J38</f>
        <v>0</v>
      </c>
      <c r="AZ71" s="89">
        <f>'VON - Vedlejší a ostatní ...'!F35</f>
        <v>0</v>
      </c>
      <c r="BA71" s="89">
        <f>'VON - Vedlejší a ostatní ...'!F36</f>
        <v>0</v>
      </c>
      <c r="BB71" s="89">
        <f>'VON - Vedlejší a ostatní ...'!F37</f>
        <v>0</v>
      </c>
      <c r="BC71" s="89">
        <f>'VON - Vedlejší a ostatní ...'!F38</f>
        <v>0</v>
      </c>
      <c r="BD71" s="91">
        <f>'VON - Vedlejší a ostatní ...'!F39</f>
        <v>0</v>
      </c>
      <c r="BT71" s="27" t="s">
        <v>81</v>
      </c>
      <c r="BV71" s="27" t="s">
        <v>74</v>
      </c>
      <c r="BW71" s="27" t="s">
        <v>133</v>
      </c>
      <c r="BX71" s="27" t="s">
        <v>80</v>
      </c>
      <c r="CL71" s="27" t="s">
        <v>19</v>
      </c>
    </row>
    <row r="72" spans="1:90" s="1" customFormat="1" ht="30" customHeight="1">
      <c r="B72" s="34"/>
      <c r="AR72" s="34"/>
    </row>
    <row r="73" spans="1:90" s="1" customFormat="1" ht="7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34"/>
    </row>
  </sheetData>
  <sheetProtection algorithmName="SHA-512" hashValue="5umtqm3z1Grs+i0z+FXROnWj/9QCVNfKVODWEykyYFL6efG7NM4EjaUgzxZCzpAtjrMGNneYkH3Ocy5K5nxJ2A==" saltValue="8gWIsDH4pR7oOh0BqslwpKSB8f6n1edP4IZ5oTRy6b/Cr+X8PkF7g3Cs5Uui8/GVMTWis0JggZXYgNaSL5RXzQ==" spinCount="100000" sheet="1" objects="1" scenarios="1" formatColumns="0" formatRows="0"/>
  <mergeCells count="106">
    <mergeCell ref="AN69:AP69"/>
    <mergeCell ref="AG69:AM69"/>
    <mergeCell ref="AN70:AP70"/>
    <mergeCell ref="AG70:AM70"/>
    <mergeCell ref="AN71:AP71"/>
    <mergeCell ref="AG71:AM71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R2:BE2"/>
    <mergeCell ref="AG57:AM57"/>
    <mergeCell ref="AG64:AM64"/>
    <mergeCell ref="AG58:AM58"/>
    <mergeCell ref="AG56:AM56"/>
    <mergeCell ref="AG63:AM63"/>
    <mergeCell ref="AG59:AM59"/>
    <mergeCell ref="AG55:AM55"/>
    <mergeCell ref="AG61:AM61"/>
    <mergeCell ref="AG60:AM60"/>
    <mergeCell ref="AG62:AM62"/>
    <mergeCell ref="AG52:AM52"/>
    <mergeCell ref="AM47:AN47"/>
    <mergeCell ref="AM49:AP49"/>
    <mergeCell ref="AM50:AP50"/>
    <mergeCell ref="AN63:AP63"/>
    <mergeCell ref="AN62:AP62"/>
    <mergeCell ref="AN61:AP61"/>
    <mergeCell ref="AN57:AP57"/>
    <mergeCell ref="AN60:AP60"/>
    <mergeCell ref="AN59:AP59"/>
    <mergeCell ref="AN55:AP55"/>
    <mergeCell ref="AN56:AP56"/>
    <mergeCell ref="AN58:AP58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F69:J69"/>
    <mergeCell ref="L69:AF69"/>
    <mergeCell ref="F70:J70"/>
    <mergeCell ref="L70:AF70"/>
    <mergeCell ref="E71:I71"/>
    <mergeCell ref="K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45:AO45"/>
    <mergeCell ref="M64:AF64"/>
    <mergeCell ref="G65:K65"/>
    <mergeCell ref="M65:AF65"/>
    <mergeCell ref="F66:J66"/>
    <mergeCell ref="L66:AF66"/>
    <mergeCell ref="F67:J67"/>
    <mergeCell ref="L67:AF67"/>
    <mergeCell ref="F68:J68"/>
    <mergeCell ref="L68:AF68"/>
    <mergeCell ref="AN52:AP52"/>
    <mergeCell ref="AN64:AP64"/>
    <mergeCell ref="G64:K64"/>
    <mergeCell ref="I52:AF52"/>
    <mergeCell ref="J55:AF55"/>
    <mergeCell ref="K56:AF56"/>
    <mergeCell ref="K57:AF57"/>
    <mergeCell ref="L61:AF61"/>
    <mergeCell ref="L58:AF58"/>
    <mergeCell ref="L62:AF62"/>
    <mergeCell ref="L63:AF63"/>
    <mergeCell ref="L59:AF59"/>
    <mergeCell ref="L60:AF60"/>
    <mergeCell ref="C52:G52"/>
    <mergeCell ref="D55:H55"/>
    <mergeCell ref="E56:I56"/>
    <mergeCell ref="E57:I57"/>
    <mergeCell ref="F58:J58"/>
    <mergeCell ref="F63:J63"/>
    <mergeCell ref="F62:J62"/>
    <mergeCell ref="F61:J61"/>
    <mergeCell ref="F60:J60"/>
    <mergeCell ref="F59:J59"/>
  </mergeCells>
  <hyperlinks>
    <hyperlink ref="A56" location="'D.1.1 - Architektonicko-s...'!C2" display="/" xr:uid="{00000000-0004-0000-0000-000000000000}"/>
    <hyperlink ref="A58" location="'D.1.4.a - Zařízení pro vy...'!C2" display="/" xr:uid="{00000000-0004-0000-0000-000001000000}"/>
    <hyperlink ref="A59" location="'D.1.4.b - Zařízení pro oc...'!C2" display="/" xr:uid="{00000000-0004-0000-0000-000002000000}"/>
    <hyperlink ref="A60" location="'D.1.4.d - Zařízení pro mě...'!C2" display="/" xr:uid="{00000000-0004-0000-0000-000003000000}"/>
    <hyperlink ref="A61" location="'D.1.4.e - Zařízení zdravo...'!C2" display="/" xr:uid="{00000000-0004-0000-0000-000004000000}"/>
    <hyperlink ref="A62" location="'D.1.4.l - Zařízení slabop...'!C2" display="/" xr:uid="{00000000-0004-0000-0000-000005000000}"/>
    <hyperlink ref="A64" location="'D.1.4.m.1 - Zařízení AV t...'!C2" display="/" xr:uid="{00000000-0004-0000-0000-000006000000}"/>
    <hyperlink ref="A65" location="'D.1.4.m.2 - Zařízení AV t...'!C2" display="/" xr:uid="{00000000-0004-0000-0000-000007000000}"/>
    <hyperlink ref="A66" location="'D.1.4.g - Zařízení silnop...'!C2" display="/" xr:uid="{00000000-0004-0000-0000-000008000000}"/>
    <hyperlink ref="A67" location="'D.1.4.h - Zařízení EPS'!C2" display="/" xr:uid="{00000000-0004-0000-0000-000009000000}"/>
    <hyperlink ref="A68" location="'D.1.4.j - Zařízení JIS'!C2" display="/" xr:uid="{00000000-0004-0000-0000-00000A000000}"/>
    <hyperlink ref="A69" location="'D.1.4.k - Kamerový systém...'!C2" display="/" xr:uid="{00000000-0004-0000-0000-00000B000000}"/>
    <hyperlink ref="A70" location="'D.1.4.n - Stavební a pros...'!C2" display="/" xr:uid="{00000000-0004-0000-0000-00000C000000}"/>
    <hyperlink ref="A71" location="'VON - Vedlejší a ostatní ...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45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118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30" customHeight="1">
      <c r="B13" s="34"/>
      <c r="E13" s="305" t="s">
        <v>2231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ROUND(J98,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ROUND((SUM(BE98:BE244)),  2)</f>
        <v>0</v>
      </c>
      <c r="I37" s="96">
        <v>0.21</v>
      </c>
      <c r="J37" s="85">
        <f>ROUND(((SUM(BE98:BE244))*I37),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ROUND((SUM(BF98:BF244)),  2)</f>
        <v>0</v>
      </c>
      <c r="I38" s="96">
        <v>0.12</v>
      </c>
      <c r="J38" s="85">
        <f>ROUND(((SUM(BF98:BF244))*I38),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ROUND((SUM(BG98:BG244)),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ROUND((SUM(BH98:BH244)),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ROUND((SUM(BI98:BI244)),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30" customHeight="1">
      <c r="B58" s="34"/>
      <c r="E58" s="305" t="str">
        <f>E13</f>
        <v xml:space="preserve">D.1.4.g - Zařízení silnoproudé elektrotechniky, včetně bleskosvodů a uzemnění, osvělení 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J98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2232</v>
      </c>
      <c r="E68" s="108"/>
      <c r="F68" s="108"/>
      <c r="G68" s="108"/>
      <c r="H68" s="108"/>
      <c r="I68" s="108"/>
      <c r="J68" s="109">
        <f>J99</f>
        <v>0</v>
      </c>
      <c r="L68" s="106"/>
    </row>
    <row r="69" spans="2:47" s="9" customFormat="1" ht="19.899999999999999" customHeight="1">
      <c r="B69" s="110"/>
      <c r="D69" s="111" t="s">
        <v>2233</v>
      </c>
      <c r="E69" s="112"/>
      <c r="F69" s="112"/>
      <c r="G69" s="112"/>
      <c r="H69" s="112"/>
      <c r="I69" s="112"/>
      <c r="J69" s="113">
        <f>J100</f>
        <v>0</v>
      </c>
      <c r="L69" s="110"/>
    </row>
    <row r="70" spans="2:47" s="9" customFormat="1" ht="19.899999999999999" customHeight="1">
      <c r="B70" s="110"/>
      <c r="D70" s="111" t="s">
        <v>2234</v>
      </c>
      <c r="E70" s="112"/>
      <c r="F70" s="112"/>
      <c r="G70" s="112"/>
      <c r="H70" s="112"/>
      <c r="I70" s="112"/>
      <c r="J70" s="113">
        <f>J135</f>
        <v>0</v>
      </c>
      <c r="L70" s="110"/>
    </row>
    <row r="71" spans="2:47" s="9" customFormat="1" ht="19.899999999999999" customHeight="1">
      <c r="B71" s="110"/>
      <c r="D71" s="111" t="s">
        <v>2235</v>
      </c>
      <c r="E71" s="112"/>
      <c r="F71" s="112"/>
      <c r="G71" s="112"/>
      <c r="H71" s="112"/>
      <c r="I71" s="112"/>
      <c r="J71" s="113">
        <f>J160</f>
        <v>0</v>
      </c>
      <c r="L71" s="110"/>
    </row>
    <row r="72" spans="2:47" s="9" customFormat="1" ht="19.899999999999999" customHeight="1">
      <c r="B72" s="110"/>
      <c r="D72" s="111" t="s">
        <v>2236</v>
      </c>
      <c r="E72" s="112"/>
      <c r="F72" s="112"/>
      <c r="G72" s="112"/>
      <c r="H72" s="112"/>
      <c r="I72" s="112"/>
      <c r="J72" s="113">
        <f>J174</f>
        <v>0</v>
      </c>
      <c r="L72" s="110"/>
    </row>
    <row r="73" spans="2:47" s="9" customFormat="1" ht="19.899999999999999" customHeight="1">
      <c r="B73" s="110"/>
      <c r="D73" s="111" t="s">
        <v>2237</v>
      </c>
      <c r="E73" s="112"/>
      <c r="F73" s="112"/>
      <c r="G73" s="112"/>
      <c r="H73" s="112"/>
      <c r="I73" s="112"/>
      <c r="J73" s="113">
        <f>J203</f>
        <v>0</v>
      </c>
      <c r="L73" s="110"/>
    </row>
    <row r="74" spans="2:47" s="9" customFormat="1" ht="19.899999999999999" customHeight="1">
      <c r="B74" s="110"/>
      <c r="D74" s="111" t="s">
        <v>2238</v>
      </c>
      <c r="E74" s="112"/>
      <c r="F74" s="112"/>
      <c r="G74" s="112"/>
      <c r="H74" s="112"/>
      <c r="I74" s="112"/>
      <c r="J74" s="113">
        <f>J206</f>
        <v>0</v>
      </c>
      <c r="L74" s="110"/>
    </row>
    <row r="75" spans="2:47" s="1" customFormat="1" ht="21.75" customHeight="1">
      <c r="B75" s="34"/>
      <c r="L75" s="34"/>
    </row>
    <row r="76" spans="2:47" s="1" customFormat="1" ht="7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4"/>
    </row>
    <row r="80" spans="2:47" s="1" customFormat="1" ht="7" customHeight="1"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34"/>
    </row>
    <row r="81" spans="2:12" s="1" customFormat="1" ht="25" customHeight="1">
      <c r="B81" s="34"/>
      <c r="C81" s="23" t="s">
        <v>192</v>
      </c>
      <c r="L81" s="34"/>
    </row>
    <row r="82" spans="2:12" s="1" customFormat="1" ht="7" customHeight="1">
      <c r="B82" s="34"/>
      <c r="L82" s="34"/>
    </row>
    <row r="83" spans="2:12" s="1" customFormat="1" ht="12" customHeight="1">
      <c r="B83" s="34"/>
      <c r="C83" s="29" t="s">
        <v>16</v>
      </c>
      <c r="L83" s="34"/>
    </row>
    <row r="84" spans="2:12" s="1" customFormat="1" ht="26.25" customHeight="1">
      <c r="B84" s="34"/>
      <c r="E84" s="342" t="str">
        <f>E7</f>
        <v>ZČU - REKONSTRUKCE POSLUCHÁREN UP 101,104,108,112 a 115</v>
      </c>
      <c r="F84" s="343"/>
      <c r="G84" s="343"/>
      <c r="H84" s="343"/>
      <c r="L84" s="34"/>
    </row>
    <row r="85" spans="2:12" ht="12" customHeight="1">
      <c r="B85" s="22"/>
      <c r="C85" s="29" t="s">
        <v>147</v>
      </c>
      <c r="L85" s="22"/>
    </row>
    <row r="86" spans="2:12" ht="16.5" customHeight="1">
      <c r="B86" s="22"/>
      <c r="E86" s="342" t="s">
        <v>150</v>
      </c>
      <c r="F86" s="312"/>
      <c r="G86" s="312"/>
      <c r="H86" s="312"/>
      <c r="L86" s="22"/>
    </row>
    <row r="87" spans="2:12" ht="12" customHeight="1">
      <c r="B87" s="22"/>
      <c r="C87" s="29" t="s">
        <v>153</v>
      </c>
      <c r="L87" s="22"/>
    </row>
    <row r="88" spans="2:12" s="1" customFormat="1" ht="16.5" customHeight="1">
      <c r="B88" s="34"/>
      <c r="E88" s="340" t="s">
        <v>1450</v>
      </c>
      <c r="F88" s="344"/>
      <c r="G88" s="344"/>
      <c r="H88" s="344"/>
      <c r="L88" s="34"/>
    </row>
    <row r="89" spans="2:12" s="1" customFormat="1" ht="12" customHeight="1">
      <c r="B89" s="34"/>
      <c r="C89" s="29" t="s">
        <v>1451</v>
      </c>
      <c r="L89" s="34"/>
    </row>
    <row r="90" spans="2:12" s="1" customFormat="1" ht="30" customHeight="1">
      <c r="B90" s="34"/>
      <c r="E90" s="305" t="str">
        <f>E13</f>
        <v xml:space="preserve">D.1.4.g - Zařízení silnoproudé elektrotechniky, včetně bleskosvodů a uzemnění, osvělení </v>
      </c>
      <c r="F90" s="344"/>
      <c r="G90" s="344"/>
      <c r="H90" s="344"/>
      <c r="L90" s="34"/>
    </row>
    <row r="91" spans="2:12" s="1" customFormat="1" ht="7" customHeight="1">
      <c r="B91" s="34"/>
      <c r="L91" s="34"/>
    </row>
    <row r="92" spans="2:12" s="1" customFormat="1" ht="12" customHeight="1">
      <c r="B92" s="34"/>
      <c r="C92" s="29" t="s">
        <v>21</v>
      </c>
      <c r="F92" s="27" t="str">
        <f>F16</f>
        <v>Areál ZČU, Univerzitní 22, 306 14 Plzeň</v>
      </c>
      <c r="I92" s="29" t="s">
        <v>23</v>
      </c>
      <c r="J92" s="51" t="str">
        <f>IF(J16="","",J16)</f>
        <v>15. 1. 2024</v>
      </c>
      <c r="L92" s="34"/>
    </row>
    <row r="93" spans="2:12" s="1" customFormat="1" ht="7" customHeight="1">
      <c r="B93" s="34"/>
      <c r="L93" s="34"/>
    </row>
    <row r="94" spans="2:12" s="1" customFormat="1" ht="25.65" customHeight="1">
      <c r="B94" s="34"/>
      <c r="C94" s="29" t="s">
        <v>25</v>
      </c>
      <c r="F94" s="27" t="str">
        <f>E19</f>
        <v>Západočeská univerzita v Plzni, Univerzitní 8, 306</v>
      </c>
      <c r="I94" s="29" t="s">
        <v>31</v>
      </c>
      <c r="J94" s="32" t="str">
        <f>E25</f>
        <v>ATELIER SOUKUP OPL ŠVEHLA S.R.O.</v>
      </c>
      <c r="L94" s="34"/>
    </row>
    <row r="95" spans="2:12" s="1" customFormat="1" ht="15.15" customHeight="1">
      <c r="B95" s="34"/>
      <c r="C95" s="29" t="s">
        <v>29</v>
      </c>
      <c r="F95" s="27" t="str">
        <f>IF(E22="","",E22)</f>
        <v>Vyplň údaj</v>
      </c>
      <c r="I95" s="29" t="s">
        <v>34</v>
      </c>
      <c r="J95" s="32" t="str">
        <f>E28</f>
        <v>Michal Jirka</v>
      </c>
      <c r="L95" s="34"/>
    </row>
    <row r="96" spans="2:12" s="1" customFormat="1" ht="10.25" customHeight="1">
      <c r="B96" s="34"/>
      <c r="L96" s="34"/>
    </row>
    <row r="97" spans="2:65" s="10" customFormat="1" ht="29.25" customHeight="1">
      <c r="B97" s="114"/>
      <c r="C97" s="115" t="s">
        <v>193</v>
      </c>
      <c r="D97" s="116" t="s">
        <v>57</v>
      </c>
      <c r="E97" s="116" t="s">
        <v>53</v>
      </c>
      <c r="F97" s="116" t="s">
        <v>54</v>
      </c>
      <c r="G97" s="116" t="s">
        <v>194</v>
      </c>
      <c r="H97" s="116" t="s">
        <v>195</v>
      </c>
      <c r="I97" s="116" t="s">
        <v>196</v>
      </c>
      <c r="J97" s="116" t="s">
        <v>159</v>
      </c>
      <c r="K97" s="117" t="s">
        <v>197</v>
      </c>
      <c r="L97" s="114"/>
      <c r="M97" s="58" t="s">
        <v>19</v>
      </c>
      <c r="N97" s="59" t="s">
        <v>42</v>
      </c>
      <c r="O97" s="59" t="s">
        <v>198</v>
      </c>
      <c r="P97" s="59" t="s">
        <v>199</v>
      </c>
      <c r="Q97" s="59" t="s">
        <v>200</v>
      </c>
      <c r="R97" s="59" t="s">
        <v>201</v>
      </c>
      <c r="S97" s="59" t="s">
        <v>202</v>
      </c>
      <c r="T97" s="60" t="s">
        <v>203</v>
      </c>
    </row>
    <row r="98" spans="2:65" s="1" customFormat="1" ht="22.75" customHeight="1">
      <c r="B98" s="34"/>
      <c r="C98" s="63" t="s">
        <v>204</v>
      </c>
      <c r="J98" s="118">
        <f>BK98</f>
        <v>0</v>
      </c>
      <c r="L98" s="34"/>
      <c r="M98" s="61"/>
      <c r="N98" s="52"/>
      <c r="O98" s="52"/>
      <c r="P98" s="119">
        <f>P99</f>
        <v>0</v>
      </c>
      <c r="Q98" s="52"/>
      <c r="R98" s="119">
        <f>R99</f>
        <v>0</v>
      </c>
      <c r="S98" s="52"/>
      <c r="T98" s="120">
        <f>T99</f>
        <v>0</v>
      </c>
      <c r="AT98" s="19" t="s">
        <v>71</v>
      </c>
      <c r="AU98" s="19" t="s">
        <v>160</v>
      </c>
      <c r="BK98" s="121">
        <f>BK99</f>
        <v>0</v>
      </c>
    </row>
    <row r="99" spans="2:65" s="11" customFormat="1" ht="25.9" customHeight="1">
      <c r="B99" s="122"/>
      <c r="D99" s="123" t="s">
        <v>71</v>
      </c>
      <c r="E99" s="124" t="s">
        <v>2239</v>
      </c>
      <c r="F99" s="124" t="s">
        <v>2240</v>
      </c>
      <c r="I99" s="125"/>
      <c r="J99" s="126">
        <f>BK99</f>
        <v>0</v>
      </c>
      <c r="L99" s="122"/>
      <c r="M99" s="127"/>
      <c r="P99" s="128">
        <f>P100+P135+P160+P174+P203+P206</f>
        <v>0</v>
      </c>
      <c r="R99" s="128">
        <f>R100+R135+R160+R174+R203+R206</f>
        <v>0</v>
      </c>
      <c r="T99" s="129">
        <f>T100+T135+T160+T174+T203+T206</f>
        <v>0</v>
      </c>
      <c r="AR99" s="123" t="s">
        <v>79</v>
      </c>
      <c r="AT99" s="130" t="s">
        <v>71</v>
      </c>
      <c r="AU99" s="130" t="s">
        <v>72</v>
      </c>
      <c r="AY99" s="123" t="s">
        <v>207</v>
      </c>
      <c r="BK99" s="131">
        <f>BK100+BK135+BK160+BK174+BK203+BK206</f>
        <v>0</v>
      </c>
    </row>
    <row r="100" spans="2:65" s="11" customFormat="1" ht="22.75" customHeight="1">
      <c r="B100" s="122"/>
      <c r="D100" s="123" t="s">
        <v>71</v>
      </c>
      <c r="E100" s="132" t="s">
        <v>1475</v>
      </c>
      <c r="F100" s="132" t="s">
        <v>2241</v>
      </c>
      <c r="I100" s="125"/>
      <c r="J100" s="133">
        <f>BK100</f>
        <v>0</v>
      </c>
      <c r="L100" s="122"/>
      <c r="M100" s="127"/>
      <c r="P100" s="128">
        <f>SUM(P101:P134)</f>
        <v>0</v>
      </c>
      <c r="R100" s="128">
        <f>SUM(R101:R134)</f>
        <v>0</v>
      </c>
      <c r="T100" s="129">
        <f>SUM(T101:T134)</f>
        <v>0</v>
      </c>
      <c r="AR100" s="123" t="s">
        <v>79</v>
      </c>
      <c r="AT100" s="130" t="s">
        <v>71</v>
      </c>
      <c r="AU100" s="130" t="s">
        <v>79</v>
      </c>
      <c r="AY100" s="123" t="s">
        <v>207</v>
      </c>
      <c r="BK100" s="131">
        <f>SUM(BK101:BK134)</f>
        <v>0</v>
      </c>
    </row>
    <row r="101" spans="2:65" s="1" customFormat="1" ht="24.15" customHeight="1">
      <c r="B101" s="34"/>
      <c r="C101" s="134" t="s">
        <v>79</v>
      </c>
      <c r="D101" s="134" t="s">
        <v>209</v>
      </c>
      <c r="E101" s="135" t="s">
        <v>2242</v>
      </c>
      <c r="F101" s="136" t="s">
        <v>2243</v>
      </c>
      <c r="G101" s="137" t="s">
        <v>654</v>
      </c>
      <c r="H101" s="138">
        <v>15</v>
      </c>
      <c r="I101" s="139"/>
      <c r="J101" s="140">
        <f>ROUND(I101*H101,2)</f>
        <v>0</v>
      </c>
      <c r="K101" s="136" t="s">
        <v>331</v>
      </c>
      <c r="L101" s="34"/>
      <c r="M101" s="141" t="s">
        <v>19</v>
      </c>
      <c r="N101" s="14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111</v>
      </c>
      <c r="AT101" s="145" t="s">
        <v>209</v>
      </c>
      <c r="AU101" s="145" t="s">
        <v>81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2244</v>
      </c>
    </row>
    <row r="102" spans="2:65" s="1" customFormat="1" ht="18">
      <c r="B102" s="34"/>
      <c r="D102" s="147" t="s">
        <v>215</v>
      </c>
      <c r="F102" s="148" t="s">
        <v>2243</v>
      </c>
      <c r="I102" s="149"/>
      <c r="L102" s="34"/>
      <c r="M102" s="150"/>
      <c r="T102" s="55"/>
      <c r="AT102" s="19" t="s">
        <v>215</v>
      </c>
      <c r="AU102" s="19" t="s">
        <v>81</v>
      </c>
    </row>
    <row r="103" spans="2:65" s="1" customFormat="1" ht="24.15" customHeight="1">
      <c r="B103" s="34"/>
      <c r="C103" s="134" t="s">
        <v>81</v>
      </c>
      <c r="D103" s="134" t="s">
        <v>209</v>
      </c>
      <c r="E103" s="135" t="s">
        <v>2245</v>
      </c>
      <c r="F103" s="136" t="s">
        <v>2246</v>
      </c>
      <c r="G103" s="137" t="s">
        <v>654</v>
      </c>
      <c r="H103" s="138">
        <v>30</v>
      </c>
      <c r="I103" s="139"/>
      <c r="J103" s="140">
        <f>ROUND(I103*H103,2)</f>
        <v>0</v>
      </c>
      <c r="K103" s="136" t="s">
        <v>331</v>
      </c>
      <c r="L103" s="34"/>
      <c r="M103" s="141" t="s">
        <v>19</v>
      </c>
      <c r="N103" s="142" t="s">
        <v>43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111</v>
      </c>
      <c r="AT103" s="145" t="s">
        <v>209</v>
      </c>
      <c r="AU103" s="145" t="s">
        <v>81</v>
      </c>
      <c r="AY103" s="19" t="s">
        <v>207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79</v>
      </c>
      <c r="BK103" s="146">
        <f>ROUND(I103*H103,2)</f>
        <v>0</v>
      </c>
      <c r="BL103" s="19" t="s">
        <v>111</v>
      </c>
      <c r="BM103" s="145" t="s">
        <v>2247</v>
      </c>
    </row>
    <row r="104" spans="2:65" s="1" customFormat="1" ht="18">
      <c r="B104" s="34"/>
      <c r="D104" s="147" t="s">
        <v>215</v>
      </c>
      <c r="F104" s="148" t="s">
        <v>2246</v>
      </c>
      <c r="I104" s="149"/>
      <c r="L104" s="34"/>
      <c r="M104" s="150"/>
      <c r="T104" s="55"/>
      <c r="AT104" s="19" t="s">
        <v>215</v>
      </c>
      <c r="AU104" s="19" t="s">
        <v>81</v>
      </c>
    </row>
    <row r="105" spans="2:65" s="1" customFormat="1" ht="33" customHeight="1">
      <c r="B105" s="34"/>
      <c r="C105" s="134" t="s">
        <v>92</v>
      </c>
      <c r="D105" s="134" t="s">
        <v>209</v>
      </c>
      <c r="E105" s="135" t="s">
        <v>2248</v>
      </c>
      <c r="F105" s="136" t="s">
        <v>2249</v>
      </c>
      <c r="G105" s="137" t="s">
        <v>654</v>
      </c>
      <c r="H105" s="138">
        <v>10</v>
      </c>
      <c r="I105" s="139"/>
      <c r="J105" s="140">
        <f>ROUND(I105*H105,2)</f>
        <v>0</v>
      </c>
      <c r="K105" s="136" t="s">
        <v>331</v>
      </c>
      <c r="L105" s="34"/>
      <c r="M105" s="141" t="s">
        <v>19</v>
      </c>
      <c r="N105" s="142" t="s">
        <v>43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111</v>
      </c>
      <c r="AT105" s="145" t="s">
        <v>209</v>
      </c>
      <c r="AU105" s="145" t="s">
        <v>81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111</v>
      </c>
      <c r="BM105" s="145" t="s">
        <v>2250</v>
      </c>
    </row>
    <row r="106" spans="2:65" s="1" customFormat="1" ht="18">
      <c r="B106" s="34"/>
      <c r="D106" s="147" t="s">
        <v>215</v>
      </c>
      <c r="F106" s="148" t="s">
        <v>2249</v>
      </c>
      <c r="I106" s="149"/>
      <c r="L106" s="34"/>
      <c r="M106" s="150"/>
      <c r="T106" s="55"/>
      <c r="AT106" s="19" t="s">
        <v>215</v>
      </c>
      <c r="AU106" s="19" t="s">
        <v>81</v>
      </c>
    </row>
    <row r="107" spans="2:65" s="1" customFormat="1" ht="37.75" customHeight="1">
      <c r="B107" s="34"/>
      <c r="C107" s="134" t="s">
        <v>111</v>
      </c>
      <c r="D107" s="134" t="s">
        <v>209</v>
      </c>
      <c r="E107" s="135" t="s">
        <v>2251</v>
      </c>
      <c r="F107" s="136" t="s">
        <v>2252</v>
      </c>
      <c r="G107" s="137" t="s">
        <v>654</v>
      </c>
      <c r="H107" s="138">
        <v>25</v>
      </c>
      <c r="I107" s="139"/>
      <c r="J107" s="140">
        <f>ROUND(I107*H107,2)</f>
        <v>0</v>
      </c>
      <c r="K107" s="136" t="s">
        <v>331</v>
      </c>
      <c r="L107" s="34"/>
      <c r="M107" s="141" t="s">
        <v>19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111</v>
      </c>
      <c r="AT107" s="145" t="s">
        <v>209</v>
      </c>
      <c r="AU107" s="145" t="s">
        <v>81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2253</v>
      </c>
    </row>
    <row r="108" spans="2:65" s="1" customFormat="1" ht="18">
      <c r="B108" s="34"/>
      <c r="D108" s="147" t="s">
        <v>215</v>
      </c>
      <c r="F108" s="148" t="s">
        <v>2252</v>
      </c>
      <c r="I108" s="149"/>
      <c r="L108" s="34"/>
      <c r="M108" s="150"/>
      <c r="T108" s="55"/>
      <c r="AT108" s="19" t="s">
        <v>215</v>
      </c>
      <c r="AU108" s="19" t="s">
        <v>81</v>
      </c>
    </row>
    <row r="109" spans="2:65" s="1" customFormat="1" ht="37.75" customHeight="1">
      <c r="B109" s="34"/>
      <c r="C109" s="134" t="s">
        <v>241</v>
      </c>
      <c r="D109" s="134" t="s">
        <v>209</v>
      </c>
      <c r="E109" s="135" t="s">
        <v>2254</v>
      </c>
      <c r="F109" s="136" t="s">
        <v>2255</v>
      </c>
      <c r="G109" s="137" t="s">
        <v>654</v>
      </c>
      <c r="H109" s="138">
        <v>35</v>
      </c>
      <c r="I109" s="139"/>
      <c r="J109" s="140">
        <f>ROUND(I109*H109,2)</f>
        <v>0</v>
      </c>
      <c r="K109" s="136" t="s">
        <v>331</v>
      </c>
      <c r="L109" s="34"/>
      <c r="M109" s="141" t="s">
        <v>19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111</v>
      </c>
      <c r="AT109" s="145" t="s">
        <v>209</v>
      </c>
      <c r="AU109" s="145" t="s">
        <v>81</v>
      </c>
      <c r="AY109" s="19" t="s">
        <v>207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79</v>
      </c>
      <c r="BK109" s="146">
        <f>ROUND(I109*H109,2)</f>
        <v>0</v>
      </c>
      <c r="BL109" s="19" t="s">
        <v>111</v>
      </c>
      <c r="BM109" s="145" t="s">
        <v>2256</v>
      </c>
    </row>
    <row r="110" spans="2:65" s="1" customFormat="1" ht="18">
      <c r="B110" s="34"/>
      <c r="D110" s="147" t="s">
        <v>215</v>
      </c>
      <c r="F110" s="148" t="s">
        <v>2255</v>
      </c>
      <c r="I110" s="149"/>
      <c r="L110" s="34"/>
      <c r="M110" s="150"/>
      <c r="T110" s="55"/>
      <c r="AT110" s="19" t="s">
        <v>215</v>
      </c>
      <c r="AU110" s="19" t="s">
        <v>81</v>
      </c>
    </row>
    <row r="111" spans="2:65" s="1" customFormat="1" ht="37.75" customHeight="1">
      <c r="B111" s="34"/>
      <c r="C111" s="134" t="s">
        <v>250</v>
      </c>
      <c r="D111" s="134" t="s">
        <v>209</v>
      </c>
      <c r="E111" s="135" t="s">
        <v>2257</v>
      </c>
      <c r="F111" s="136" t="s">
        <v>2258</v>
      </c>
      <c r="G111" s="137" t="s">
        <v>654</v>
      </c>
      <c r="H111" s="138">
        <v>215</v>
      </c>
      <c r="I111" s="139"/>
      <c r="J111" s="140">
        <f>ROUND(I111*H111,2)</f>
        <v>0</v>
      </c>
      <c r="K111" s="136" t="s">
        <v>331</v>
      </c>
      <c r="L111" s="34"/>
      <c r="M111" s="141" t="s">
        <v>19</v>
      </c>
      <c r="N111" s="14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111</v>
      </c>
      <c r="AT111" s="145" t="s">
        <v>209</v>
      </c>
      <c r="AU111" s="145" t="s">
        <v>81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111</v>
      </c>
      <c r="BM111" s="145" t="s">
        <v>2259</v>
      </c>
    </row>
    <row r="112" spans="2:65" s="1" customFormat="1" ht="18">
      <c r="B112" s="34"/>
      <c r="D112" s="147" t="s">
        <v>215</v>
      </c>
      <c r="F112" s="148" t="s">
        <v>2258</v>
      </c>
      <c r="I112" s="149"/>
      <c r="L112" s="34"/>
      <c r="M112" s="150"/>
      <c r="T112" s="55"/>
      <c r="AT112" s="19" t="s">
        <v>215</v>
      </c>
      <c r="AU112" s="19" t="s">
        <v>81</v>
      </c>
    </row>
    <row r="113" spans="2:65" s="1" customFormat="1" ht="16.5" customHeight="1">
      <c r="B113" s="34"/>
      <c r="C113" s="134" t="s">
        <v>257</v>
      </c>
      <c r="D113" s="134" t="s">
        <v>209</v>
      </c>
      <c r="E113" s="135" t="s">
        <v>2260</v>
      </c>
      <c r="F113" s="136" t="s">
        <v>2261</v>
      </c>
      <c r="G113" s="137" t="s">
        <v>654</v>
      </c>
      <c r="H113" s="138">
        <v>150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81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2262</v>
      </c>
    </row>
    <row r="114" spans="2:65" s="1" customFormat="1" ht="10">
      <c r="B114" s="34"/>
      <c r="D114" s="147" t="s">
        <v>215</v>
      </c>
      <c r="F114" s="148" t="s">
        <v>2261</v>
      </c>
      <c r="I114" s="149"/>
      <c r="L114" s="34"/>
      <c r="M114" s="150"/>
      <c r="T114" s="55"/>
      <c r="AT114" s="19" t="s">
        <v>215</v>
      </c>
      <c r="AU114" s="19" t="s">
        <v>81</v>
      </c>
    </row>
    <row r="115" spans="2:65" s="1" customFormat="1" ht="37.75" customHeight="1">
      <c r="B115" s="34"/>
      <c r="C115" s="134" t="s">
        <v>227</v>
      </c>
      <c r="D115" s="134" t="s">
        <v>209</v>
      </c>
      <c r="E115" s="135" t="s">
        <v>2263</v>
      </c>
      <c r="F115" s="136" t="s">
        <v>2264</v>
      </c>
      <c r="G115" s="137" t="s">
        <v>654</v>
      </c>
      <c r="H115" s="138">
        <v>5</v>
      </c>
      <c r="I115" s="139"/>
      <c r="J115" s="140">
        <f>ROUND(I115*H115,2)</f>
        <v>0</v>
      </c>
      <c r="K115" s="136" t="s">
        <v>331</v>
      </c>
      <c r="L115" s="34"/>
      <c r="M115" s="141" t="s">
        <v>19</v>
      </c>
      <c r="N115" s="14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111</v>
      </c>
      <c r="AT115" s="145" t="s">
        <v>209</v>
      </c>
      <c r="AU115" s="145" t="s">
        <v>81</v>
      </c>
      <c r="AY115" s="19" t="s">
        <v>207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79</v>
      </c>
      <c r="BK115" s="146">
        <f>ROUND(I115*H115,2)</f>
        <v>0</v>
      </c>
      <c r="BL115" s="19" t="s">
        <v>111</v>
      </c>
      <c r="BM115" s="145" t="s">
        <v>2265</v>
      </c>
    </row>
    <row r="116" spans="2:65" s="1" customFormat="1" ht="18">
      <c r="B116" s="34"/>
      <c r="D116" s="147" t="s">
        <v>215</v>
      </c>
      <c r="F116" s="148" t="s">
        <v>2264</v>
      </c>
      <c r="I116" s="149"/>
      <c r="L116" s="34"/>
      <c r="M116" s="150"/>
      <c r="T116" s="55"/>
      <c r="AT116" s="19" t="s">
        <v>215</v>
      </c>
      <c r="AU116" s="19" t="s">
        <v>81</v>
      </c>
    </row>
    <row r="117" spans="2:65" s="1" customFormat="1" ht="16.5" customHeight="1">
      <c r="B117" s="34"/>
      <c r="C117" s="134" t="s">
        <v>272</v>
      </c>
      <c r="D117" s="134" t="s">
        <v>209</v>
      </c>
      <c r="E117" s="135" t="s">
        <v>2266</v>
      </c>
      <c r="F117" s="136" t="s">
        <v>2267</v>
      </c>
      <c r="G117" s="137" t="s">
        <v>654</v>
      </c>
      <c r="H117" s="138">
        <v>3</v>
      </c>
      <c r="I117" s="139"/>
      <c r="J117" s="140">
        <f>ROUND(I117*H117,2)</f>
        <v>0</v>
      </c>
      <c r="K117" s="136" t="s">
        <v>331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111</v>
      </c>
      <c r="AT117" s="145" t="s">
        <v>209</v>
      </c>
      <c r="AU117" s="145" t="s">
        <v>81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2268</v>
      </c>
    </row>
    <row r="118" spans="2:65" s="1" customFormat="1" ht="10">
      <c r="B118" s="34"/>
      <c r="D118" s="147" t="s">
        <v>215</v>
      </c>
      <c r="F118" s="148" t="s">
        <v>2267</v>
      </c>
      <c r="I118" s="149"/>
      <c r="L118" s="34"/>
      <c r="M118" s="150"/>
      <c r="T118" s="55"/>
      <c r="AT118" s="19" t="s">
        <v>215</v>
      </c>
      <c r="AU118" s="19" t="s">
        <v>81</v>
      </c>
    </row>
    <row r="119" spans="2:65" s="1" customFormat="1" ht="37.75" customHeight="1">
      <c r="B119" s="34"/>
      <c r="C119" s="134" t="s">
        <v>282</v>
      </c>
      <c r="D119" s="134" t="s">
        <v>209</v>
      </c>
      <c r="E119" s="135" t="s">
        <v>2269</v>
      </c>
      <c r="F119" s="136" t="s">
        <v>2270</v>
      </c>
      <c r="G119" s="137" t="s">
        <v>654</v>
      </c>
      <c r="H119" s="138">
        <v>45</v>
      </c>
      <c r="I119" s="139"/>
      <c r="J119" s="140">
        <f>ROUND(I119*H119,2)</f>
        <v>0</v>
      </c>
      <c r="K119" s="136" t="s">
        <v>331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81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2271</v>
      </c>
    </row>
    <row r="120" spans="2:65" s="1" customFormat="1" ht="18">
      <c r="B120" s="34"/>
      <c r="D120" s="147" t="s">
        <v>215</v>
      </c>
      <c r="F120" s="148" t="s">
        <v>2270</v>
      </c>
      <c r="I120" s="149"/>
      <c r="L120" s="34"/>
      <c r="M120" s="150"/>
      <c r="T120" s="55"/>
      <c r="AT120" s="19" t="s">
        <v>215</v>
      </c>
      <c r="AU120" s="19" t="s">
        <v>81</v>
      </c>
    </row>
    <row r="121" spans="2:65" s="1" customFormat="1" ht="37.75" customHeight="1">
      <c r="B121" s="34"/>
      <c r="C121" s="134" t="s">
        <v>292</v>
      </c>
      <c r="D121" s="134" t="s">
        <v>209</v>
      </c>
      <c r="E121" s="135" t="s">
        <v>2272</v>
      </c>
      <c r="F121" s="136" t="s">
        <v>2273</v>
      </c>
      <c r="G121" s="137" t="s">
        <v>244</v>
      </c>
      <c r="H121" s="138">
        <v>480</v>
      </c>
      <c r="I121" s="139"/>
      <c r="J121" s="140">
        <f>ROUND(I121*H121,2)</f>
        <v>0</v>
      </c>
      <c r="K121" s="136" t="s">
        <v>331</v>
      </c>
      <c r="L121" s="34"/>
      <c r="M121" s="141" t="s">
        <v>19</v>
      </c>
      <c r="N121" s="142" t="s">
        <v>43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111</v>
      </c>
      <c r="AT121" s="145" t="s">
        <v>209</v>
      </c>
      <c r="AU121" s="145" t="s">
        <v>81</v>
      </c>
      <c r="AY121" s="19" t="s">
        <v>207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79</v>
      </c>
      <c r="BK121" s="146">
        <f>ROUND(I121*H121,2)</f>
        <v>0</v>
      </c>
      <c r="BL121" s="19" t="s">
        <v>111</v>
      </c>
      <c r="BM121" s="145" t="s">
        <v>2274</v>
      </c>
    </row>
    <row r="122" spans="2:65" s="1" customFormat="1" ht="18">
      <c r="B122" s="34"/>
      <c r="D122" s="147" t="s">
        <v>215</v>
      </c>
      <c r="F122" s="148" t="s">
        <v>2273</v>
      </c>
      <c r="I122" s="149"/>
      <c r="L122" s="34"/>
      <c r="M122" s="150"/>
      <c r="T122" s="55"/>
      <c r="AT122" s="19" t="s">
        <v>215</v>
      </c>
      <c r="AU122" s="19" t="s">
        <v>81</v>
      </c>
    </row>
    <row r="123" spans="2:65" s="1" customFormat="1" ht="37.75" customHeight="1">
      <c r="B123" s="34"/>
      <c r="C123" s="134" t="s">
        <v>8</v>
      </c>
      <c r="D123" s="134" t="s">
        <v>209</v>
      </c>
      <c r="E123" s="135" t="s">
        <v>2275</v>
      </c>
      <c r="F123" s="136" t="s">
        <v>2276</v>
      </c>
      <c r="G123" s="137" t="s">
        <v>244</v>
      </c>
      <c r="H123" s="138">
        <v>110</v>
      </c>
      <c r="I123" s="139"/>
      <c r="J123" s="140">
        <f>ROUND(I123*H123,2)</f>
        <v>0</v>
      </c>
      <c r="K123" s="136" t="s">
        <v>331</v>
      </c>
      <c r="L123" s="34"/>
      <c r="M123" s="141" t="s">
        <v>19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111</v>
      </c>
      <c r="AT123" s="145" t="s">
        <v>209</v>
      </c>
      <c r="AU123" s="145" t="s">
        <v>81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2277</v>
      </c>
    </row>
    <row r="124" spans="2:65" s="1" customFormat="1" ht="18">
      <c r="B124" s="34"/>
      <c r="D124" s="147" t="s">
        <v>215</v>
      </c>
      <c r="F124" s="148" t="s">
        <v>2276</v>
      </c>
      <c r="I124" s="149"/>
      <c r="L124" s="34"/>
      <c r="M124" s="150"/>
      <c r="T124" s="55"/>
      <c r="AT124" s="19" t="s">
        <v>215</v>
      </c>
      <c r="AU124" s="19" t="s">
        <v>81</v>
      </c>
    </row>
    <row r="125" spans="2:65" s="1" customFormat="1" ht="21.75" customHeight="1">
      <c r="B125" s="34"/>
      <c r="C125" s="134" t="s">
        <v>328</v>
      </c>
      <c r="D125" s="134" t="s">
        <v>209</v>
      </c>
      <c r="E125" s="135" t="s">
        <v>2278</v>
      </c>
      <c r="F125" s="136" t="s">
        <v>2279</v>
      </c>
      <c r="G125" s="137" t="s">
        <v>244</v>
      </c>
      <c r="H125" s="138">
        <v>57</v>
      </c>
      <c r="I125" s="139"/>
      <c r="J125" s="140">
        <f>ROUND(I125*H125,2)</f>
        <v>0</v>
      </c>
      <c r="K125" s="136" t="s">
        <v>331</v>
      </c>
      <c r="L125" s="34"/>
      <c r="M125" s="141" t="s">
        <v>19</v>
      </c>
      <c r="N125" s="14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111</v>
      </c>
      <c r="AT125" s="145" t="s">
        <v>209</v>
      </c>
      <c r="AU125" s="145" t="s">
        <v>81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2280</v>
      </c>
    </row>
    <row r="126" spans="2:65" s="1" customFormat="1" ht="10">
      <c r="B126" s="34"/>
      <c r="D126" s="147" t="s">
        <v>215</v>
      </c>
      <c r="F126" s="148" t="s">
        <v>2279</v>
      </c>
      <c r="I126" s="149"/>
      <c r="L126" s="34"/>
      <c r="M126" s="150"/>
      <c r="T126" s="55"/>
      <c r="AT126" s="19" t="s">
        <v>215</v>
      </c>
      <c r="AU126" s="19" t="s">
        <v>81</v>
      </c>
    </row>
    <row r="127" spans="2:65" s="1" customFormat="1" ht="24.15" customHeight="1">
      <c r="B127" s="34"/>
      <c r="C127" s="134" t="s">
        <v>342</v>
      </c>
      <c r="D127" s="134" t="s">
        <v>209</v>
      </c>
      <c r="E127" s="135" t="s">
        <v>2281</v>
      </c>
      <c r="F127" s="136" t="s">
        <v>2282</v>
      </c>
      <c r="G127" s="137" t="s">
        <v>244</v>
      </c>
      <c r="H127" s="138">
        <v>40</v>
      </c>
      <c r="I127" s="139"/>
      <c r="J127" s="140">
        <f>ROUND(I127*H127,2)</f>
        <v>0</v>
      </c>
      <c r="K127" s="136" t="s">
        <v>331</v>
      </c>
      <c r="L127" s="34"/>
      <c r="M127" s="141" t="s">
        <v>19</v>
      </c>
      <c r="N127" s="14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111</v>
      </c>
      <c r="AT127" s="145" t="s">
        <v>209</v>
      </c>
      <c r="AU127" s="145" t="s">
        <v>81</v>
      </c>
      <c r="AY127" s="19" t="s">
        <v>207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79</v>
      </c>
      <c r="BK127" s="146">
        <f>ROUND(I127*H127,2)</f>
        <v>0</v>
      </c>
      <c r="BL127" s="19" t="s">
        <v>111</v>
      </c>
      <c r="BM127" s="145" t="s">
        <v>2229</v>
      </c>
    </row>
    <row r="128" spans="2:65" s="1" customFormat="1" ht="10">
      <c r="B128" s="34"/>
      <c r="D128" s="147" t="s">
        <v>215</v>
      </c>
      <c r="F128" s="148" t="s">
        <v>2282</v>
      </c>
      <c r="I128" s="149"/>
      <c r="L128" s="34"/>
      <c r="M128" s="150"/>
      <c r="T128" s="55"/>
      <c r="AT128" s="19" t="s">
        <v>215</v>
      </c>
      <c r="AU128" s="19" t="s">
        <v>81</v>
      </c>
    </row>
    <row r="129" spans="2:65" s="1" customFormat="1" ht="16.5" customHeight="1">
      <c r="B129" s="34"/>
      <c r="C129" s="134" t="s">
        <v>347</v>
      </c>
      <c r="D129" s="134" t="s">
        <v>209</v>
      </c>
      <c r="E129" s="135" t="s">
        <v>2283</v>
      </c>
      <c r="F129" s="136" t="s">
        <v>2284</v>
      </c>
      <c r="G129" s="137" t="s">
        <v>244</v>
      </c>
      <c r="H129" s="138">
        <v>3</v>
      </c>
      <c r="I129" s="139"/>
      <c r="J129" s="140">
        <f>ROUND(I129*H129,2)</f>
        <v>0</v>
      </c>
      <c r="K129" s="136" t="s">
        <v>331</v>
      </c>
      <c r="L129" s="34"/>
      <c r="M129" s="141" t="s">
        <v>19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111</v>
      </c>
      <c r="AT129" s="145" t="s">
        <v>209</v>
      </c>
      <c r="AU129" s="145" t="s">
        <v>81</v>
      </c>
      <c r="AY129" s="19" t="s">
        <v>207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79</v>
      </c>
      <c r="BK129" s="146">
        <f>ROUND(I129*H129,2)</f>
        <v>0</v>
      </c>
      <c r="BL129" s="19" t="s">
        <v>111</v>
      </c>
      <c r="BM129" s="145" t="s">
        <v>2230</v>
      </c>
    </row>
    <row r="130" spans="2:65" s="1" customFormat="1" ht="10">
      <c r="B130" s="34"/>
      <c r="D130" s="147" t="s">
        <v>215</v>
      </c>
      <c r="F130" s="148" t="s">
        <v>2284</v>
      </c>
      <c r="I130" s="149"/>
      <c r="L130" s="34"/>
      <c r="M130" s="150"/>
      <c r="T130" s="55"/>
      <c r="AT130" s="19" t="s">
        <v>215</v>
      </c>
      <c r="AU130" s="19" t="s">
        <v>81</v>
      </c>
    </row>
    <row r="131" spans="2:65" s="1" customFormat="1" ht="16.5" customHeight="1">
      <c r="B131" s="34"/>
      <c r="C131" s="134" t="s">
        <v>351</v>
      </c>
      <c r="D131" s="134" t="s">
        <v>209</v>
      </c>
      <c r="E131" s="135" t="s">
        <v>2285</v>
      </c>
      <c r="F131" s="136" t="s">
        <v>2286</v>
      </c>
      <c r="G131" s="137" t="s">
        <v>244</v>
      </c>
      <c r="H131" s="138">
        <v>1</v>
      </c>
      <c r="I131" s="139"/>
      <c r="J131" s="140">
        <f>ROUND(I131*H131,2)</f>
        <v>0</v>
      </c>
      <c r="K131" s="136" t="s">
        <v>331</v>
      </c>
      <c r="L131" s="34"/>
      <c r="M131" s="141" t="s">
        <v>19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111</v>
      </c>
      <c r="AT131" s="145" t="s">
        <v>209</v>
      </c>
      <c r="AU131" s="145" t="s">
        <v>81</v>
      </c>
      <c r="AY131" s="19" t="s">
        <v>207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79</v>
      </c>
      <c r="BK131" s="146">
        <f>ROUND(I131*H131,2)</f>
        <v>0</v>
      </c>
      <c r="BL131" s="19" t="s">
        <v>111</v>
      </c>
      <c r="BM131" s="145" t="s">
        <v>2287</v>
      </c>
    </row>
    <row r="132" spans="2:65" s="1" customFormat="1" ht="10">
      <c r="B132" s="34"/>
      <c r="D132" s="147" t="s">
        <v>215</v>
      </c>
      <c r="F132" s="148" t="s">
        <v>2286</v>
      </c>
      <c r="I132" s="149"/>
      <c r="L132" s="34"/>
      <c r="M132" s="150"/>
      <c r="T132" s="55"/>
      <c r="AT132" s="19" t="s">
        <v>215</v>
      </c>
      <c r="AU132" s="19" t="s">
        <v>81</v>
      </c>
    </row>
    <row r="133" spans="2:65" s="1" customFormat="1" ht="16.5" customHeight="1">
      <c r="B133" s="34"/>
      <c r="C133" s="134" t="s">
        <v>355</v>
      </c>
      <c r="D133" s="134" t="s">
        <v>209</v>
      </c>
      <c r="E133" s="135" t="s">
        <v>2288</v>
      </c>
      <c r="F133" s="136" t="s">
        <v>2289</v>
      </c>
      <c r="G133" s="137" t="s">
        <v>244</v>
      </c>
      <c r="H133" s="138">
        <v>1</v>
      </c>
      <c r="I133" s="139"/>
      <c r="J133" s="140">
        <f>ROUND(I133*H133,2)</f>
        <v>0</v>
      </c>
      <c r="K133" s="136" t="s">
        <v>331</v>
      </c>
      <c r="L133" s="34"/>
      <c r="M133" s="141" t="s">
        <v>19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111</v>
      </c>
      <c r="AT133" s="145" t="s">
        <v>209</v>
      </c>
      <c r="AU133" s="145" t="s">
        <v>81</v>
      </c>
      <c r="AY133" s="19" t="s">
        <v>207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79</v>
      </c>
      <c r="BK133" s="146">
        <f>ROUND(I133*H133,2)</f>
        <v>0</v>
      </c>
      <c r="BL133" s="19" t="s">
        <v>111</v>
      </c>
      <c r="BM133" s="145" t="s">
        <v>2290</v>
      </c>
    </row>
    <row r="134" spans="2:65" s="1" customFormat="1" ht="10">
      <c r="B134" s="34"/>
      <c r="D134" s="147" t="s">
        <v>215</v>
      </c>
      <c r="F134" s="148" t="s">
        <v>2289</v>
      </c>
      <c r="I134" s="149"/>
      <c r="L134" s="34"/>
      <c r="M134" s="150"/>
      <c r="T134" s="55"/>
      <c r="AT134" s="19" t="s">
        <v>215</v>
      </c>
      <c r="AU134" s="19" t="s">
        <v>81</v>
      </c>
    </row>
    <row r="135" spans="2:65" s="11" customFormat="1" ht="22.75" customHeight="1">
      <c r="B135" s="122"/>
      <c r="D135" s="123" t="s">
        <v>71</v>
      </c>
      <c r="E135" s="132" t="s">
        <v>2291</v>
      </c>
      <c r="F135" s="132" t="s">
        <v>2292</v>
      </c>
      <c r="I135" s="125"/>
      <c r="J135" s="133">
        <f>BK135</f>
        <v>0</v>
      </c>
      <c r="L135" s="122"/>
      <c r="M135" s="127"/>
      <c r="P135" s="128">
        <f>SUM(P136:P159)</f>
        <v>0</v>
      </c>
      <c r="R135" s="128">
        <f>SUM(R136:R159)</f>
        <v>0</v>
      </c>
      <c r="T135" s="129">
        <f>SUM(T136:T159)</f>
        <v>0</v>
      </c>
      <c r="AR135" s="123" t="s">
        <v>79</v>
      </c>
      <c r="AT135" s="130" t="s">
        <v>71</v>
      </c>
      <c r="AU135" s="130" t="s">
        <v>79</v>
      </c>
      <c r="AY135" s="123" t="s">
        <v>207</v>
      </c>
      <c r="BK135" s="131">
        <f>SUM(BK136:BK159)</f>
        <v>0</v>
      </c>
    </row>
    <row r="136" spans="2:65" s="1" customFormat="1" ht="44.25" customHeight="1">
      <c r="B136" s="34"/>
      <c r="C136" s="134" t="s">
        <v>359</v>
      </c>
      <c r="D136" s="134" t="s">
        <v>209</v>
      </c>
      <c r="E136" s="135" t="s">
        <v>2293</v>
      </c>
      <c r="F136" s="136" t="s">
        <v>2294</v>
      </c>
      <c r="G136" s="137" t="s">
        <v>244</v>
      </c>
      <c r="H136" s="138">
        <v>8</v>
      </c>
      <c r="I136" s="139"/>
      <c r="J136" s="140">
        <f>ROUND(I136*H136,2)</f>
        <v>0</v>
      </c>
      <c r="K136" s="136" t="s">
        <v>331</v>
      </c>
      <c r="L136" s="34"/>
      <c r="M136" s="141" t="s">
        <v>19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111</v>
      </c>
      <c r="AT136" s="145" t="s">
        <v>209</v>
      </c>
      <c r="AU136" s="145" t="s">
        <v>81</v>
      </c>
      <c r="AY136" s="19" t="s">
        <v>207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9" t="s">
        <v>79</v>
      </c>
      <c r="BK136" s="146">
        <f>ROUND(I136*H136,2)</f>
        <v>0</v>
      </c>
      <c r="BL136" s="19" t="s">
        <v>111</v>
      </c>
      <c r="BM136" s="145" t="s">
        <v>2295</v>
      </c>
    </row>
    <row r="137" spans="2:65" s="1" customFormat="1" ht="27">
      <c r="B137" s="34"/>
      <c r="D137" s="147" t="s">
        <v>215</v>
      </c>
      <c r="F137" s="148" t="s">
        <v>2294</v>
      </c>
      <c r="I137" s="149"/>
      <c r="L137" s="34"/>
      <c r="M137" s="150"/>
      <c r="T137" s="55"/>
      <c r="AT137" s="19" t="s">
        <v>215</v>
      </c>
      <c r="AU137" s="19" t="s">
        <v>81</v>
      </c>
    </row>
    <row r="138" spans="2:65" s="1" customFormat="1" ht="44.25" customHeight="1">
      <c r="B138" s="34"/>
      <c r="C138" s="134" t="s">
        <v>363</v>
      </c>
      <c r="D138" s="134" t="s">
        <v>209</v>
      </c>
      <c r="E138" s="135" t="s">
        <v>2296</v>
      </c>
      <c r="F138" s="136" t="s">
        <v>2297</v>
      </c>
      <c r="G138" s="137" t="s">
        <v>244</v>
      </c>
      <c r="H138" s="138">
        <v>5</v>
      </c>
      <c r="I138" s="139"/>
      <c r="J138" s="140">
        <f>ROUND(I138*H138,2)</f>
        <v>0</v>
      </c>
      <c r="K138" s="136" t="s">
        <v>331</v>
      </c>
      <c r="L138" s="34"/>
      <c r="M138" s="141" t="s">
        <v>19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111</v>
      </c>
      <c r="AT138" s="145" t="s">
        <v>209</v>
      </c>
      <c r="AU138" s="145" t="s">
        <v>81</v>
      </c>
      <c r="AY138" s="19" t="s">
        <v>207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79</v>
      </c>
      <c r="BK138" s="146">
        <f>ROUND(I138*H138,2)</f>
        <v>0</v>
      </c>
      <c r="BL138" s="19" t="s">
        <v>111</v>
      </c>
      <c r="BM138" s="145" t="s">
        <v>2298</v>
      </c>
    </row>
    <row r="139" spans="2:65" s="1" customFormat="1" ht="27">
      <c r="B139" s="34"/>
      <c r="D139" s="147" t="s">
        <v>215</v>
      </c>
      <c r="F139" s="148" t="s">
        <v>2297</v>
      </c>
      <c r="I139" s="149"/>
      <c r="L139" s="34"/>
      <c r="M139" s="150"/>
      <c r="T139" s="55"/>
      <c r="AT139" s="19" t="s">
        <v>215</v>
      </c>
      <c r="AU139" s="19" t="s">
        <v>81</v>
      </c>
    </row>
    <row r="140" spans="2:65" s="1" customFormat="1" ht="44.25" customHeight="1">
      <c r="B140" s="34"/>
      <c r="C140" s="134" t="s">
        <v>367</v>
      </c>
      <c r="D140" s="134" t="s">
        <v>209</v>
      </c>
      <c r="E140" s="135" t="s">
        <v>2299</v>
      </c>
      <c r="F140" s="136" t="s">
        <v>2300</v>
      </c>
      <c r="G140" s="137" t="s">
        <v>244</v>
      </c>
      <c r="H140" s="138">
        <v>1</v>
      </c>
      <c r="I140" s="139"/>
      <c r="J140" s="140">
        <f>ROUND(I140*H140,2)</f>
        <v>0</v>
      </c>
      <c r="K140" s="136" t="s">
        <v>331</v>
      </c>
      <c r="L140" s="34"/>
      <c r="M140" s="141" t="s">
        <v>19</v>
      </c>
      <c r="N140" s="14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111</v>
      </c>
      <c r="AT140" s="145" t="s">
        <v>209</v>
      </c>
      <c r="AU140" s="145" t="s">
        <v>81</v>
      </c>
      <c r="AY140" s="19" t="s">
        <v>207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79</v>
      </c>
      <c r="BK140" s="146">
        <f>ROUND(I140*H140,2)</f>
        <v>0</v>
      </c>
      <c r="BL140" s="19" t="s">
        <v>111</v>
      </c>
      <c r="BM140" s="145" t="s">
        <v>2301</v>
      </c>
    </row>
    <row r="141" spans="2:65" s="1" customFormat="1" ht="27">
      <c r="B141" s="34"/>
      <c r="D141" s="147" t="s">
        <v>215</v>
      </c>
      <c r="F141" s="148" t="s">
        <v>2300</v>
      </c>
      <c r="I141" s="149"/>
      <c r="L141" s="34"/>
      <c r="M141" s="150"/>
      <c r="T141" s="55"/>
      <c r="AT141" s="19" t="s">
        <v>215</v>
      </c>
      <c r="AU141" s="19" t="s">
        <v>81</v>
      </c>
    </row>
    <row r="142" spans="2:65" s="1" customFormat="1" ht="37.75" customHeight="1">
      <c r="B142" s="34"/>
      <c r="C142" s="134" t="s">
        <v>7</v>
      </c>
      <c r="D142" s="134" t="s">
        <v>209</v>
      </c>
      <c r="E142" s="135" t="s">
        <v>2302</v>
      </c>
      <c r="F142" s="136" t="s">
        <v>2303</v>
      </c>
      <c r="G142" s="137" t="s">
        <v>244</v>
      </c>
      <c r="H142" s="138">
        <v>2</v>
      </c>
      <c r="I142" s="139"/>
      <c r="J142" s="140">
        <f>ROUND(I142*H142,2)</f>
        <v>0</v>
      </c>
      <c r="K142" s="136" t="s">
        <v>331</v>
      </c>
      <c r="L142" s="34"/>
      <c r="M142" s="141" t="s">
        <v>19</v>
      </c>
      <c r="N142" s="14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111</v>
      </c>
      <c r="AT142" s="145" t="s">
        <v>209</v>
      </c>
      <c r="AU142" s="145" t="s">
        <v>81</v>
      </c>
      <c r="AY142" s="19" t="s">
        <v>207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9" t="s">
        <v>79</v>
      </c>
      <c r="BK142" s="146">
        <f>ROUND(I142*H142,2)</f>
        <v>0</v>
      </c>
      <c r="BL142" s="19" t="s">
        <v>111</v>
      </c>
      <c r="BM142" s="145" t="s">
        <v>2304</v>
      </c>
    </row>
    <row r="143" spans="2:65" s="1" customFormat="1" ht="27">
      <c r="B143" s="34"/>
      <c r="D143" s="147" t="s">
        <v>215</v>
      </c>
      <c r="F143" s="148" t="s">
        <v>2303</v>
      </c>
      <c r="I143" s="149"/>
      <c r="L143" s="34"/>
      <c r="M143" s="150"/>
      <c r="T143" s="55"/>
      <c r="AT143" s="19" t="s">
        <v>215</v>
      </c>
      <c r="AU143" s="19" t="s">
        <v>81</v>
      </c>
    </row>
    <row r="144" spans="2:65" s="1" customFormat="1" ht="44.25" customHeight="1">
      <c r="B144" s="34"/>
      <c r="C144" s="134" t="s">
        <v>375</v>
      </c>
      <c r="D144" s="134" t="s">
        <v>209</v>
      </c>
      <c r="E144" s="135" t="s">
        <v>2305</v>
      </c>
      <c r="F144" s="136" t="s">
        <v>2306</v>
      </c>
      <c r="G144" s="137" t="s">
        <v>244</v>
      </c>
      <c r="H144" s="138">
        <v>5</v>
      </c>
      <c r="I144" s="139"/>
      <c r="J144" s="140">
        <f>ROUND(I144*H144,2)</f>
        <v>0</v>
      </c>
      <c r="K144" s="136" t="s">
        <v>331</v>
      </c>
      <c r="L144" s="34"/>
      <c r="M144" s="141" t="s">
        <v>19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111</v>
      </c>
      <c r="AT144" s="145" t="s">
        <v>209</v>
      </c>
      <c r="AU144" s="145" t="s">
        <v>81</v>
      </c>
      <c r="AY144" s="19" t="s">
        <v>207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9" t="s">
        <v>79</v>
      </c>
      <c r="BK144" s="146">
        <f>ROUND(I144*H144,2)</f>
        <v>0</v>
      </c>
      <c r="BL144" s="19" t="s">
        <v>111</v>
      </c>
      <c r="BM144" s="145" t="s">
        <v>2307</v>
      </c>
    </row>
    <row r="145" spans="2:65" s="1" customFormat="1" ht="27">
      <c r="B145" s="34"/>
      <c r="D145" s="147" t="s">
        <v>215</v>
      </c>
      <c r="F145" s="148" t="s">
        <v>2306</v>
      </c>
      <c r="I145" s="149"/>
      <c r="L145" s="34"/>
      <c r="M145" s="150"/>
      <c r="T145" s="55"/>
      <c r="AT145" s="19" t="s">
        <v>215</v>
      </c>
      <c r="AU145" s="19" t="s">
        <v>81</v>
      </c>
    </row>
    <row r="146" spans="2:65" s="1" customFormat="1" ht="55.5" customHeight="1">
      <c r="B146" s="34"/>
      <c r="C146" s="134" t="s">
        <v>380</v>
      </c>
      <c r="D146" s="134" t="s">
        <v>209</v>
      </c>
      <c r="E146" s="135" t="s">
        <v>2308</v>
      </c>
      <c r="F146" s="136" t="s">
        <v>2309</v>
      </c>
      <c r="G146" s="137" t="s">
        <v>244</v>
      </c>
      <c r="H146" s="138">
        <v>3</v>
      </c>
      <c r="I146" s="139"/>
      <c r="J146" s="140">
        <f>ROUND(I146*H146,2)</f>
        <v>0</v>
      </c>
      <c r="K146" s="136" t="s">
        <v>331</v>
      </c>
      <c r="L146" s="34"/>
      <c r="M146" s="141" t="s">
        <v>19</v>
      </c>
      <c r="N146" s="14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111</v>
      </c>
      <c r="AT146" s="145" t="s">
        <v>209</v>
      </c>
      <c r="AU146" s="145" t="s">
        <v>81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2310</v>
      </c>
    </row>
    <row r="147" spans="2:65" s="1" customFormat="1" ht="36">
      <c r="B147" s="34"/>
      <c r="D147" s="147" t="s">
        <v>215</v>
      </c>
      <c r="F147" s="148" t="s">
        <v>2309</v>
      </c>
      <c r="I147" s="149"/>
      <c r="L147" s="34"/>
      <c r="M147" s="150"/>
      <c r="T147" s="55"/>
      <c r="AT147" s="19" t="s">
        <v>215</v>
      </c>
      <c r="AU147" s="19" t="s">
        <v>81</v>
      </c>
    </row>
    <row r="148" spans="2:65" s="1" customFormat="1" ht="62.75" customHeight="1">
      <c r="B148" s="34"/>
      <c r="C148" s="134" t="s">
        <v>384</v>
      </c>
      <c r="D148" s="134" t="s">
        <v>209</v>
      </c>
      <c r="E148" s="135" t="s">
        <v>2311</v>
      </c>
      <c r="F148" s="136" t="s">
        <v>2312</v>
      </c>
      <c r="G148" s="137" t="s">
        <v>244</v>
      </c>
      <c r="H148" s="138">
        <v>6</v>
      </c>
      <c r="I148" s="139"/>
      <c r="J148" s="140">
        <f>ROUND(I148*H148,2)</f>
        <v>0</v>
      </c>
      <c r="K148" s="136" t="s">
        <v>331</v>
      </c>
      <c r="L148" s="34"/>
      <c r="M148" s="141" t="s">
        <v>19</v>
      </c>
      <c r="N148" s="14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111</v>
      </c>
      <c r="AT148" s="145" t="s">
        <v>209</v>
      </c>
      <c r="AU148" s="145" t="s">
        <v>81</v>
      </c>
      <c r="AY148" s="19" t="s">
        <v>207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9" t="s">
        <v>79</v>
      </c>
      <c r="BK148" s="146">
        <f>ROUND(I148*H148,2)</f>
        <v>0</v>
      </c>
      <c r="BL148" s="19" t="s">
        <v>111</v>
      </c>
      <c r="BM148" s="145" t="s">
        <v>2313</v>
      </c>
    </row>
    <row r="149" spans="2:65" s="1" customFormat="1" ht="36">
      <c r="B149" s="34"/>
      <c r="D149" s="147" t="s">
        <v>215</v>
      </c>
      <c r="F149" s="148" t="s">
        <v>2312</v>
      </c>
      <c r="I149" s="149"/>
      <c r="L149" s="34"/>
      <c r="M149" s="150"/>
      <c r="T149" s="55"/>
      <c r="AT149" s="19" t="s">
        <v>215</v>
      </c>
      <c r="AU149" s="19" t="s">
        <v>81</v>
      </c>
    </row>
    <row r="150" spans="2:65" s="1" customFormat="1" ht="16.5" customHeight="1">
      <c r="B150" s="34"/>
      <c r="C150" s="134" t="s">
        <v>388</v>
      </c>
      <c r="D150" s="134" t="s">
        <v>209</v>
      </c>
      <c r="E150" s="135" t="s">
        <v>2314</v>
      </c>
      <c r="F150" s="136" t="s">
        <v>2315</v>
      </c>
      <c r="G150" s="137" t="s">
        <v>244</v>
      </c>
      <c r="H150" s="138">
        <v>12</v>
      </c>
      <c r="I150" s="139"/>
      <c r="J150" s="140">
        <f>ROUND(I150*H150,2)</f>
        <v>0</v>
      </c>
      <c r="K150" s="136" t="s">
        <v>331</v>
      </c>
      <c r="L150" s="34"/>
      <c r="M150" s="141" t="s">
        <v>19</v>
      </c>
      <c r="N150" s="142" t="s">
        <v>43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111</v>
      </c>
      <c r="AT150" s="145" t="s">
        <v>209</v>
      </c>
      <c r="AU150" s="145" t="s">
        <v>81</v>
      </c>
      <c r="AY150" s="19" t="s">
        <v>207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9" t="s">
        <v>79</v>
      </c>
      <c r="BK150" s="146">
        <f>ROUND(I150*H150,2)</f>
        <v>0</v>
      </c>
      <c r="BL150" s="19" t="s">
        <v>111</v>
      </c>
      <c r="BM150" s="145" t="s">
        <v>2316</v>
      </c>
    </row>
    <row r="151" spans="2:65" s="1" customFormat="1" ht="10">
      <c r="B151" s="34"/>
      <c r="D151" s="147" t="s">
        <v>215</v>
      </c>
      <c r="F151" s="148" t="s">
        <v>2315</v>
      </c>
      <c r="I151" s="149"/>
      <c r="L151" s="34"/>
      <c r="M151" s="150"/>
      <c r="T151" s="55"/>
      <c r="AT151" s="19" t="s">
        <v>215</v>
      </c>
      <c r="AU151" s="19" t="s">
        <v>81</v>
      </c>
    </row>
    <row r="152" spans="2:65" s="1" customFormat="1" ht="49" customHeight="1">
      <c r="B152" s="34"/>
      <c r="C152" s="134" t="s">
        <v>393</v>
      </c>
      <c r="D152" s="134" t="s">
        <v>209</v>
      </c>
      <c r="E152" s="135" t="s">
        <v>2317</v>
      </c>
      <c r="F152" s="136" t="s">
        <v>2318</v>
      </c>
      <c r="G152" s="137" t="s">
        <v>244</v>
      </c>
      <c r="H152" s="138">
        <v>57</v>
      </c>
      <c r="I152" s="139"/>
      <c r="J152" s="140">
        <f>ROUND(I152*H152,2)</f>
        <v>0</v>
      </c>
      <c r="K152" s="136" t="s">
        <v>331</v>
      </c>
      <c r="L152" s="34"/>
      <c r="M152" s="141" t="s">
        <v>19</v>
      </c>
      <c r="N152" s="14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111</v>
      </c>
      <c r="AT152" s="145" t="s">
        <v>209</v>
      </c>
      <c r="AU152" s="145" t="s">
        <v>81</v>
      </c>
      <c r="AY152" s="19" t="s">
        <v>207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9" t="s">
        <v>79</v>
      </c>
      <c r="BK152" s="146">
        <f>ROUND(I152*H152,2)</f>
        <v>0</v>
      </c>
      <c r="BL152" s="19" t="s">
        <v>111</v>
      </c>
      <c r="BM152" s="145" t="s">
        <v>2319</v>
      </c>
    </row>
    <row r="153" spans="2:65" s="1" customFormat="1" ht="27">
      <c r="B153" s="34"/>
      <c r="D153" s="147" t="s">
        <v>215</v>
      </c>
      <c r="F153" s="148" t="s">
        <v>2318</v>
      </c>
      <c r="I153" s="149"/>
      <c r="L153" s="34"/>
      <c r="M153" s="150"/>
      <c r="T153" s="55"/>
      <c r="AT153" s="19" t="s">
        <v>215</v>
      </c>
      <c r="AU153" s="19" t="s">
        <v>81</v>
      </c>
    </row>
    <row r="154" spans="2:65" s="1" customFormat="1" ht="37.75" customHeight="1">
      <c r="B154" s="34"/>
      <c r="C154" s="134" t="s">
        <v>398</v>
      </c>
      <c r="D154" s="134" t="s">
        <v>209</v>
      </c>
      <c r="E154" s="135" t="s">
        <v>2320</v>
      </c>
      <c r="F154" s="136" t="s">
        <v>2321</v>
      </c>
      <c r="G154" s="137" t="s">
        <v>244</v>
      </c>
      <c r="H154" s="138">
        <v>3</v>
      </c>
      <c r="I154" s="139"/>
      <c r="J154" s="140">
        <f>ROUND(I154*H154,2)</f>
        <v>0</v>
      </c>
      <c r="K154" s="136" t="s">
        <v>331</v>
      </c>
      <c r="L154" s="34"/>
      <c r="M154" s="141" t="s">
        <v>19</v>
      </c>
      <c r="N154" s="142" t="s">
        <v>43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111</v>
      </c>
      <c r="AT154" s="145" t="s">
        <v>209</v>
      </c>
      <c r="AU154" s="145" t="s">
        <v>81</v>
      </c>
      <c r="AY154" s="19" t="s">
        <v>207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9" t="s">
        <v>79</v>
      </c>
      <c r="BK154" s="146">
        <f>ROUND(I154*H154,2)</f>
        <v>0</v>
      </c>
      <c r="BL154" s="19" t="s">
        <v>111</v>
      </c>
      <c r="BM154" s="145" t="s">
        <v>2322</v>
      </c>
    </row>
    <row r="155" spans="2:65" s="1" customFormat="1" ht="18">
      <c r="B155" s="34"/>
      <c r="D155" s="147" t="s">
        <v>215</v>
      </c>
      <c r="F155" s="148" t="s">
        <v>2321</v>
      </c>
      <c r="I155" s="149"/>
      <c r="L155" s="34"/>
      <c r="M155" s="150"/>
      <c r="T155" s="55"/>
      <c r="AT155" s="19" t="s">
        <v>215</v>
      </c>
      <c r="AU155" s="19" t="s">
        <v>81</v>
      </c>
    </row>
    <row r="156" spans="2:65" s="1" customFormat="1" ht="33" customHeight="1">
      <c r="B156" s="34"/>
      <c r="C156" s="134" t="s">
        <v>402</v>
      </c>
      <c r="D156" s="134" t="s">
        <v>209</v>
      </c>
      <c r="E156" s="135" t="s">
        <v>2323</v>
      </c>
      <c r="F156" s="136" t="s">
        <v>2324</v>
      </c>
      <c r="G156" s="137" t="s">
        <v>244</v>
      </c>
      <c r="H156" s="138">
        <v>2</v>
      </c>
      <c r="I156" s="139"/>
      <c r="J156" s="140">
        <f>ROUND(I156*H156,2)</f>
        <v>0</v>
      </c>
      <c r="K156" s="136" t="s">
        <v>331</v>
      </c>
      <c r="L156" s="34"/>
      <c r="M156" s="141" t="s">
        <v>19</v>
      </c>
      <c r="N156" s="14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111</v>
      </c>
      <c r="AT156" s="145" t="s">
        <v>209</v>
      </c>
      <c r="AU156" s="145" t="s">
        <v>81</v>
      </c>
      <c r="AY156" s="19" t="s">
        <v>207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9" t="s">
        <v>79</v>
      </c>
      <c r="BK156" s="146">
        <f>ROUND(I156*H156,2)</f>
        <v>0</v>
      </c>
      <c r="BL156" s="19" t="s">
        <v>111</v>
      </c>
      <c r="BM156" s="145" t="s">
        <v>2325</v>
      </c>
    </row>
    <row r="157" spans="2:65" s="1" customFormat="1" ht="18">
      <c r="B157" s="34"/>
      <c r="D157" s="147" t="s">
        <v>215</v>
      </c>
      <c r="F157" s="148" t="s">
        <v>2324</v>
      </c>
      <c r="I157" s="149"/>
      <c r="L157" s="34"/>
      <c r="M157" s="150"/>
      <c r="T157" s="55"/>
      <c r="AT157" s="19" t="s">
        <v>215</v>
      </c>
      <c r="AU157" s="19" t="s">
        <v>81</v>
      </c>
    </row>
    <row r="158" spans="2:65" s="1" customFormat="1" ht="33" customHeight="1">
      <c r="B158" s="34"/>
      <c r="C158" s="134" t="s">
        <v>406</v>
      </c>
      <c r="D158" s="134" t="s">
        <v>209</v>
      </c>
      <c r="E158" s="135" t="s">
        <v>2326</v>
      </c>
      <c r="F158" s="136" t="s">
        <v>2327</v>
      </c>
      <c r="G158" s="137" t="s">
        <v>244</v>
      </c>
      <c r="H158" s="138">
        <v>1</v>
      </c>
      <c r="I158" s="139"/>
      <c r="J158" s="140">
        <f>ROUND(I158*H158,2)</f>
        <v>0</v>
      </c>
      <c r="K158" s="136" t="s">
        <v>331</v>
      </c>
      <c r="L158" s="34"/>
      <c r="M158" s="141" t="s">
        <v>19</v>
      </c>
      <c r="N158" s="142" t="s">
        <v>43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111</v>
      </c>
      <c r="AT158" s="145" t="s">
        <v>209</v>
      </c>
      <c r="AU158" s="145" t="s">
        <v>81</v>
      </c>
      <c r="AY158" s="19" t="s">
        <v>207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9" t="s">
        <v>79</v>
      </c>
      <c r="BK158" s="146">
        <f>ROUND(I158*H158,2)</f>
        <v>0</v>
      </c>
      <c r="BL158" s="19" t="s">
        <v>111</v>
      </c>
      <c r="BM158" s="145" t="s">
        <v>2328</v>
      </c>
    </row>
    <row r="159" spans="2:65" s="1" customFormat="1" ht="18">
      <c r="B159" s="34"/>
      <c r="D159" s="147" t="s">
        <v>215</v>
      </c>
      <c r="F159" s="148" t="s">
        <v>2327</v>
      </c>
      <c r="I159" s="149"/>
      <c r="L159" s="34"/>
      <c r="M159" s="150"/>
      <c r="T159" s="55"/>
      <c r="AT159" s="19" t="s">
        <v>215</v>
      </c>
      <c r="AU159" s="19" t="s">
        <v>81</v>
      </c>
    </row>
    <row r="160" spans="2:65" s="11" customFormat="1" ht="22.75" customHeight="1">
      <c r="B160" s="122"/>
      <c r="D160" s="123" t="s">
        <v>71</v>
      </c>
      <c r="E160" s="132" t="s">
        <v>1967</v>
      </c>
      <c r="F160" s="132" t="s">
        <v>2329</v>
      </c>
      <c r="I160" s="125"/>
      <c r="J160" s="133">
        <f>BK160</f>
        <v>0</v>
      </c>
      <c r="L160" s="122"/>
      <c r="M160" s="127"/>
      <c r="P160" s="128">
        <f>SUM(P161:P173)</f>
        <v>0</v>
      </c>
      <c r="R160" s="128">
        <f>SUM(R161:R173)</f>
        <v>0</v>
      </c>
      <c r="T160" s="129">
        <f>SUM(T161:T173)</f>
        <v>0</v>
      </c>
      <c r="AR160" s="123" t="s">
        <v>79</v>
      </c>
      <c r="AT160" s="130" t="s">
        <v>71</v>
      </c>
      <c r="AU160" s="130" t="s">
        <v>79</v>
      </c>
      <c r="AY160" s="123" t="s">
        <v>207</v>
      </c>
      <c r="BK160" s="131">
        <f>SUM(BK161:BK173)</f>
        <v>0</v>
      </c>
    </row>
    <row r="161" spans="2:65" s="1" customFormat="1" ht="16.5" customHeight="1">
      <c r="B161" s="34"/>
      <c r="C161" s="134" t="s">
        <v>410</v>
      </c>
      <c r="D161" s="134" t="s">
        <v>209</v>
      </c>
      <c r="E161" s="135" t="s">
        <v>2330</v>
      </c>
      <c r="F161" s="136" t="s">
        <v>2331</v>
      </c>
      <c r="G161" s="137" t="s">
        <v>654</v>
      </c>
      <c r="H161" s="138">
        <v>145</v>
      </c>
      <c r="I161" s="139"/>
      <c r="J161" s="140">
        <f>ROUND(I161*H161,2)</f>
        <v>0</v>
      </c>
      <c r="K161" s="136" t="s">
        <v>331</v>
      </c>
      <c r="L161" s="34"/>
      <c r="M161" s="141" t="s">
        <v>19</v>
      </c>
      <c r="N161" s="142" t="s">
        <v>43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111</v>
      </c>
      <c r="AT161" s="145" t="s">
        <v>209</v>
      </c>
      <c r="AU161" s="145" t="s">
        <v>81</v>
      </c>
      <c r="AY161" s="19" t="s">
        <v>207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9" t="s">
        <v>79</v>
      </c>
      <c r="BK161" s="146">
        <f>ROUND(I161*H161,2)</f>
        <v>0</v>
      </c>
      <c r="BL161" s="19" t="s">
        <v>111</v>
      </c>
      <c r="BM161" s="145" t="s">
        <v>2332</v>
      </c>
    </row>
    <row r="162" spans="2:65" s="1" customFormat="1" ht="10">
      <c r="B162" s="34"/>
      <c r="D162" s="147" t="s">
        <v>215</v>
      </c>
      <c r="F162" s="148" t="s">
        <v>2331</v>
      </c>
      <c r="I162" s="149"/>
      <c r="L162" s="34"/>
      <c r="M162" s="150"/>
      <c r="T162" s="55"/>
      <c r="AT162" s="19" t="s">
        <v>215</v>
      </c>
      <c r="AU162" s="19" t="s">
        <v>81</v>
      </c>
    </row>
    <row r="163" spans="2:65" s="1" customFormat="1" ht="16.5" customHeight="1">
      <c r="B163" s="34"/>
      <c r="C163" s="134" t="s">
        <v>414</v>
      </c>
      <c r="D163" s="134" t="s">
        <v>209</v>
      </c>
      <c r="E163" s="135" t="s">
        <v>2333</v>
      </c>
      <c r="F163" s="136" t="s">
        <v>2334</v>
      </c>
      <c r="G163" s="137" t="s">
        <v>654</v>
      </c>
      <c r="H163" s="138">
        <v>295</v>
      </c>
      <c r="I163" s="139"/>
      <c r="J163" s="140">
        <f>ROUND(I163*H163,2)</f>
        <v>0</v>
      </c>
      <c r="K163" s="136" t="s">
        <v>331</v>
      </c>
      <c r="L163" s="34"/>
      <c r="M163" s="141" t="s">
        <v>19</v>
      </c>
      <c r="N163" s="142" t="s">
        <v>43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111</v>
      </c>
      <c r="AT163" s="145" t="s">
        <v>209</v>
      </c>
      <c r="AU163" s="145" t="s">
        <v>81</v>
      </c>
      <c r="AY163" s="19" t="s">
        <v>207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9" t="s">
        <v>79</v>
      </c>
      <c r="BK163" s="146">
        <f>ROUND(I163*H163,2)</f>
        <v>0</v>
      </c>
      <c r="BL163" s="19" t="s">
        <v>111</v>
      </c>
      <c r="BM163" s="145" t="s">
        <v>2335</v>
      </c>
    </row>
    <row r="164" spans="2:65" s="1" customFormat="1" ht="10">
      <c r="B164" s="34"/>
      <c r="D164" s="147" t="s">
        <v>215</v>
      </c>
      <c r="F164" s="148" t="s">
        <v>2334</v>
      </c>
      <c r="I164" s="149"/>
      <c r="L164" s="34"/>
      <c r="M164" s="150"/>
      <c r="T164" s="55"/>
      <c r="AT164" s="19" t="s">
        <v>215</v>
      </c>
      <c r="AU164" s="19" t="s">
        <v>81</v>
      </c>
    </row>
    <row r="165" spans="2:65" s="1" customFormat="1" ht="16.5" customHeight="1">
      <c r="B165" s="34"/>
      <c r="C165" s="134" t="s">
        <v>418</v>
      </c>
      <c r="D165" s="134" t="s">
        <v>209</v>
      </c>
      <c r="E165" s="135" t="s">
        <v>2336</v>
      </c>
      <c r="F165" s="136" t="s">
        <v>2337</v>
      </c>
      <c r="G165" s="137" t="s">
        <v>654</v>
      </c>
      <c r="H165" s="138">
        <v>585</v>
      </c>
      <c r="I165" s="139"/>
      <c r="J165" s="140">
        <f>ROUND(I165*H165,2)</f>
        <v>0</v>
      </c>
      <c r="K165" s="136" t="s">
        <v>331</v>
      </c>
      <c r="L165" s="34"/>
      <c r="M165" s="141" t="s">
        <v>19</v>
      </c>
      <c r="N165" s="142" t="s">
        <v>43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111</v>
      </c>
      <c r="AT165" s="145" t="s">
        <v>209</v>
      </c>
      <c r="AU165" s="145" t="s">
        <v>81</v>
      </c>
      <c r="AY165" s="19" t="s">
        <v>207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9" t="s">
        <v>79</v>
      </c>
      <c r="BK165" s="146">
        <f>ROUND(I165*H165,2)</f>
        <v>0</v>
      </c>
      <c r="BL165" s="19" t="s">
        <v>111</v>
      </c>
      <c r="BM165" s="145" t="s">
        <v>2338</v>
      </c>
    </row>
    <row r="166" spans="2:65" s="1" customFormat="1" ht="10">
      <c r="B166" s="34"/>
      <c r="D166" s="147" t="s">
        <v>215</v>
      </c>
      <c r="F166" s="148" t="s">
        <v>2337</v>
      </c>
      <c r="I166" s="149"/>
      <c r="L166" s="34"/>
      <c r="M166" s="150"/>
      <c r="T166" s="55"/>
      <c r="AT166" s="19" t="s">
        <v>215</v>
      </c>
      <c r="AU166" s="19" t="s">
        <v>81</v>
      </c>
    </row>
    <row r="167" spans="2:65" s="1" customFormat="1" ht="90">
      <c r="B167" s="34"/>
      <c r="D167" s="147" t="s">
        <v>1551</v>
      </c>
      <c r="F167" s="205" t="s">
        <v>2339</v>
      </c>
      <c r="I167" s="149"/>
      <c r="L167" s="34"/>
      <c r="M167" s="150"/>
      <c r="T167" s="55"/>
      <c r="AT167" s="19" t="s">
        <v>1551</v>
      </c>
      <c r="AU167" s="19" t="s">
        <v>81</v>
      </c>
    </row>
    <row r="168" spans="2:65" s="1" customFormat="1" ht="16.5" customHeight="1">
      <c r="B168" s="34"/>
      <c r="C168" s="134" t="s">
        <v>425</v>
      </c>
      <c r="D168" s="134" t="s">
        <v>209</v>
      </c>
      <c r="E168" s="135" t="s">
        <v>2340</v>
      </c>
      <c r="F168" s="136" t="s">
        <v>2341</v>
      </c>
      <c r="G168" s="137" t="s">
        <v>654</v>
      </c>
      <c r="H168" s="138">
        <v>195</v>
      </c>
      <c r="I168" s="139"/>
      <c r="J168" s="140">
        <f>ROUND(I168*H168,2)</f>
        <v>0</v>
      </c>
      <c r="K168" s="136" t="s">
        <v>331</v>
      </c>
      <c r="L168" s="34"/>
      <c r="M168" s="141" t="s">
        <v>19</v>
      </c>
      <c r="N168" s="14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111</v>
      </c>
      <c r="AT168" s="145" t="s">
        <v>209</v>
      </c>
      <c r="AU168" s="145" t="s">
        <v>81</v>
      </c>
      <c r="AY168" s="19" t="s">
        <v>207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9" t="s">
        <v>79</v>
      </c>
      <c r="BK168" s="146">
        <f>ROUND(I168*H168,2)</f>
        <v>0</v>
      </c>
      <c r="BL168" s="19" t="s">
        <v>111</v>
      </c>
      <c r="BM168" s="145" t="s">
        <v>2342</v>
      </c>
    </row>
    <row r="169" spans="2:65" s="1" customFormat="1" ht="10">
      <c r="B169" s="34"/>
      <c r="D169" s="147" t="s">
        <v>215</v>
      </c>
      <c r="F169" s="148" t="s">
        <v>2341</v>
      </c>
      <c r="I169" s="149"/>
      <c r="L169" s="34"/>
      <c r="M169" s="150"/>
      <c r="T169" s="55"/>
      <c r="AT169" s="19" t="s">
        <v>215</v>
      </c>
      <c r="AU169" s="19" t="s">
        <v>81</v>
      </c>
    </row>
    <row r="170" spans="2:65" s="1" customFormat="1" ht="16.5" customHeight="1">
      <c r="B170" s="34"/>
      <c r="C170" s="134" t="s">
        <v>431</v>
      </c>
      <c r="D170" s="134" t="s">
        <v>209</v>
      </c>
      <c r="E170" s="135" t="s">
        <v>2343</v>
      </c>
      <c r="F170" s="136" t="s">
        <v>2344</v>
      </c>
      <c r="G170" s="137" t="s">
        <v>654</v>
      </c>
      <c r="H170" s="138">
        <v>30</v>
      </c>
      <c r="I170" s="139"/>
      <c r="J170" s="140">
        <f>ROUND(I170*H170,2)</f>
        <v>0</v>
      </c>
      <c r="K170" s="136" t="s">
        <v>331</v>
      </c>
      <c r="L170" s="34"/>
      <c r="M170" s="141" t="s">
        <v>19</v>
      </c>
      <c r="N170" s="14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111</v>
      </c>
      <c r="AT170" s="145" t="s">
        <v>209</v>
      </c>
      <c r="AU170" s="145" t="s">
        <v>81</v>
      </c>
      <c r="AY170" s="19" t="s">
        <v>207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9" t="s">
        <v>79</v>
      </c>
      <c r="BK170" s="146">
        <f>ROUND(I170*H170,2)</f>
        <v>0</v>
      </c>
      <c r="BL170" s="19" t="s">
        <v>111</v>
      </c>
      <c r="BM170" s="145" t="s">
        <v>2345</v>
      </c>
    </row>
    <row r="171" spans="2:65" s="1" customFormat="1" ht="10">
      <c r="B171" s="34"/>
      <c r="D171" s="147" t="s">
        <v>215</v>
      </c>
      <c r="F171" s="148" t="s">
        <v>2344</v>
      </c>
      <c r="I171" s="149"/>
      <c r="L171" s="34"/>
      <c r="M171" s="150"/>
      <c r="T171" s="55"/>
      <c r="AT171" s="19" t="s">
        <v>215</v>
      </c>
      <c r="AU171" s="19" t="s">
        <v>81</v>
      </c>
    </row>
    <row r="172" spans="2:65" s="1" customFormat="1" ht="16.5" customHeight="1">
      <c r="B172" s="34"/>
      <c r="C172" s="134" t="s">
        <v>452</v>
      </c>
      <c r="D172" s="134" t="s">
        <v>209</v>
      </c>
      <c r="E172" s="135" t="s">
        <v>2346</v>
      </c>
      <c r="F172" s="136" t="s">
        <v>2347</v>
      </c>
      <c r="G172" s="137" t="s">
        <v>654</v>
      </c>
      <c r="H172" s="138">
        <v>30</v>
      </c>
      <c r="I172" s="139"/>
      <c r="J172" s="140">
        <f>ROUND(I172*H172,2)</f>
        <v>0</v>
      </c>
      <c r="K172" s="136" t="s">
        <v>331</v>
      </c>
      <c r="L172" s="34"/>
      <c r="M172" s="141" t="s">
        <v>19</v>
      </c>
      <c r="N172" s="142" t="s">
        <v>43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111</v>
      </c>
      <c r="AT172" s="145" t="s">
        <v>209</v>
      </c>
      <c r="AU172" s="145" t="s">
        <v>81</v>
      </c>
      <c r="AY172" s="19" t="s">
        <v>207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9" t="s">
        <v>79</v>
      </c>
      <c r="BK172" s="146">
        <f>ROUND(I172*H172,2)</f>
        <v>0</v>
      </c>
      <c r="BL172" s="19" t="s">
        <v>111</v>
      </c>
      <c r="BM172" s="145" t="s">
        <v>2348</v>
      </c>
    </row>
    <row r="173" spans="2:65" s="1" customFormat="1" ht="10">
      <c r="B173" s="34"/>
      <c r="D173" s="147" t="s">
        <v>215</v>
      </c>
      <c r="F173" s="148" t="s">
        <v>2347</v>
      </c>
      <c r="I173" s="149"/>
      <c r="L173" s="34"/>
      <c r="M173" s="150"/>
      <c r="T173" s="55"/>
      <c r="AT173" s="19" t="s">
        <v>215</v>
      </c>
      <c r="AU173" s="19" t="s">
        <v>81</v>
      </c>
    </row>
    <row r="174" spans="2:65" s="11" customFormat="1" ht="22.75" customHeight="1">
      <c r="B174" s="122"/>
      <c r="D174" s="123" t="s">
        <v>71</v>
      </c>
      <c r="E174" s="132" t="s">
        <v>2349</v>
      </c>
      <c r="F174" s="132" t="s">
        <v>2350</v>
      </c>
      <c r="I174" s="125"/>
      <c r="J174" s="133">
        <f>BK174</f>
        <v>0</v>
      </c>
      <c r="L174" s="122"/>
      <c r="M174" s="127"/>
      <c r="P174" s="128">
        <f>SUM(P175:P202)</f>
        <v>0</v>
      </c>
      <c r="R174" s="128">
        <f>SUM(R175:R202)</f>
        <v>0</v>
      </c>
      <c r="T174" s="129">
        <f>SUM(T175:T202)</f>
        <v>0</v>
      </c>
      <c r="AR174" s="123" t="s">
        <v>79</v>
      </c>
      <c r="AT174" s="130" t="s">
        <v>71</v>
      </c>
      <c r="AU174" s="130" t="s">
        <v>79</v>
      </c>
      <c r="AY174" s="123" t="s">
        <v>207</v>
      </c>
      <c r="BK174" s="131">
        <f>SUM(BK175:BK202)</f>
        <v>0</v>
      </c>
    </row>
    <row r="175" spans="2:65" s="1" customFormat="1" ht="44.25" customHeight="1">
      <c r="B175" s="34"/>
      <c r="C175" s="134" t="s">
        <v>461</v>
      </c>
      <c r="D175" s="134" t="s">
        <v>209</v>
      </c>
      <c r="E175" s="135" t="s">
        <v>2351</v>
      </c>
      <c r="F175" s="136" t="s">
        <v>2352</v>
      </c>
      <c r="G175" s="137" t="s">
        <v>244</v>
      </c>
      <c r="H175" s="138">
        <v>12</v>
      </c>
      <c r="I175" s="139"/>
      <c r="J175" s="140">
        <f>ROUND(I175*H175,2)</f>
        <v>0</v>
      </c>
      <c r="K175" s="136" t="s">
        <v>331</v>
      </c>
      <c r="L175" s="34"/>
      <c r="M175" s="141" t="s">
        <v>19</v>
      </c>
      <c r="N175" s="142" t="s">
        <v>43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111</v>
      </c>
      <c r="AT175" s="145" t="s">
        <v>209</v>
      </c>
      <c r="AU175" s="145" t="s">
        <v>81</v>
      </c>
      <c r="AY175" s="19" t="s">
        <v>207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9" t="s">
        <v>79</v>
      </c>
      <c r="BK175" s="146">
        <f>ROUND(I175*H175,2)</f>
        <v>0</v>
      </c>
      <c r="BL175" s="19" t="s">
        <v>111</v>
      </c>
      <c r="BM175" s="145" t="s">
        <v>2353</v>
      </c>
    </row>
    <row r="176" spans="2:65" s="1" customFormat="1" ht="27">
      <c r="B176" s="34"/>
      <c r="D176" s="147" t="s">
        <v>215</v>
      </c>
      <c r="F176" s="148" t="s">
        <v>2352</v>
      </c>
      <c r="I176" s="149"/>
      <c r="L176" s="34"/>
      <c r="M176" s="150"/>
      <c r="T176" s="55"/>
      <c r="AT176" s="19" t="s">
        <v>215</v>
      </c>
      <c r="AU176" s="19" t="s">
        <v>81</v>
      </c>
    </row>
    <row r="177" spans="2:65" s="1" customFormat="1" ht="44.25" customHeight="1">
      <c r="B177" s="34"/>
      <c r="C177" s="134" t="s">
        <v>467</v>
      </c>
      <c r="D177" s="134" t="s">
        <v>209</v>
      </c>
      <c r="E177" s="135" t="s">
        <v>2354</v>
      </c>
      <c r="F177" s="136" t="s">
        <v>2355</v>
      </c>
      <c r="G177" s="137" t="s">
        <v>244</v>
      </c>
      <c r="H177" s="138">
        <v>21</v>
      </c>
      <c r="I177" s="139"/>
      <c r="J177" s="140">
        <f>ROUND(I177*H177,2)</f>
        <v>0</v>
      </c>
      <c r="K177" s="136" t="s">
        <v>331</v>
      </c>
      <c r="L177" s="34"/>
      <c r="M177" s="141" t="s">
        <v>19</v>
      </c>
      <c r="N177" s="142" t="s">
        <v>43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111</v>
      </c>
      <c r="AT177" s="145" t="s">
        <v>209</v>
      </c>
      <c r="AU177" s="145" t="s">
        <v>81</v>
      </c>
      <c r="AY177" s="19" t="s">
        <v>207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9" t="s">
        <v>79</v>
      </c>
      <c r="BK177" s="146">
        <f>ROUND(I177*H177,2)</f>
        <v>0</v>
      </c>
      <c r="BL177" s="19" t="s">
        <v>111</v>
      </c>
      <c r="BM177" s="145" t="s">
        <v>2356</v>
      </c>
    </row>
    <row r="178" spans="2:65" s="1" customFormat="1" ht="27">
      <c r="B178" s="34"/>
      <c r="D178" s="147" t="s">
        <v>215</v>
      </c>
      <c r="F178" s="148" t="s">
        <v>2355</v>
      </c>
      <c r="I178" s="149"/>
      <c r="L178" s="34"/>
      <c r="M178" s="150"/>
      <c r="T178" s="55"/>
      <c r="AT178" s="19" t="s">
        <v>215</v>
      </c>
      <c r="AU178" s="19" t="s">
        <v>81</v>
      </c>
    </row>
    <row r="179" spans="2:65" s="1" customFormat="1" ht="44.25" customHeight="1">
      <c r="B179" s="34"/>
      <c r="C179" s="134" t="s">
        <v>475</v>
      </c>
      <c r="D179" s="134" t="s">
        <v>209</v>
      </c>
      <c r="E179" s="135" t="s">
        <v>2357</v>
      </c>
      <c r="F179" s="136" t="s">
        <v>2358</v>
      </c>
      <c r="G179" s="137" t="s">
        <v>244</v>
      </c>
      <c r="H179" s="138">
        <v>7</v>
      </c>
      <c r="I179" s="139"/>
      <c r="J179" s="140">
        <f>ROUND(I179*H179,2)</f>
        <v>0</v>
      </c>
      <c r="K179" s="136" t="s">
        <v>331</v>
      </c>
      <c r="L179" s="34"/>
      <c r="M179" s="141" t="s">
        <v>19</v>
      </c>
      <c r="N179" s="142" t="s">
        <v>43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111</v>
      </c>
      <c r="AT179" s="145" t="s">
        <v>209</v>
      </c>
      <c r="AU179" s="145" t="s">
        <v>81</v>
      </c>
      <c r="AY179" s="19" t="s">
        <v>207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9" t="s">
        <v>79</v>
      </c>
      <c r="BK179" s="146">
        <f>ROUND(I179*H179,2)</f>
        <v>0</v>
      </c>
      <c r="BL179" s="19" t="s">
        <v>111</v>
      </c>
      <c r="BM179" s="145" t="s">
        <v>2359</v>
      </c>
    </row>
    <row r="180" spans="2:65" s="1" customFormat="1" ht="27">
      <c r="B180" s="34"/>
      <c r="D180" s="147" t="s">
        <v>215</v>
      </c>
      <c r="F180" s="148" t="s">
        <v>2358</v>
      </c>
      <c r="I180" s="149"/>
      <c r="L180" s="34"/>
      <c r="M180" s="150"/>
      <c r="T180" s="55"/>
      <c r="AT180" s="19" t="s">
        <v>215</v>
      </c>
      <c r="AU180" s="19" t="s">
        <v>81</v>
      </c>
    </row>
    <row r="181" spans="2:65" s="1" customFormat="1" ht="16.5" customHeight="1">
      <c r="B181" s="34"/>
      <c r="C181" s="134" t="s">
        <v>481</v>
      </c>
      <c r="D181" s="134" t="s">
        <v>209</v>
      </c>
      <c r="E181" s="135" t="s">
        <v>2360</v>
      </c>
      <c r="F181" s="136" t="s">
        <v>2361</v>
      </c>
      <c r="G181" s="137" t="s">
        <v>244</v>
      </c>
      <c r="H181" s="138">
        <v>1</v>
      </c>
      <c r="I181" s="139"/>
      <c r="J181" s="140">
        <f>ROUND(I181*H181,2)</f>
        <v>0</v>
      </c>
      <c r="K181" s="136" t="s">
        <v>331</v>
      </c>
      <c r="L181" s="34"/>
      <c r="M181" s="141" t="s">
        <v>19</v>
      </c>
      <c r="N181" s="142" t="s">
        <v>43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111</v>
      </c>
      <c r="AT181" s="145" t="s">
        <v>209</v>
      </c>
      <c r="AU181" s="145" t="s">
        <v>81</v>
      </c>
      <c r="AY181" s="19" t="s">
        <v>207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9" t="s">
        <v>79</v>
      </c>
      <c r="BK181" s="146">
        <f>ROUND(I181*H181,2)</f>
        <v>0</v>
      </c>
      <c r="BL181" s="19" t="s">
        <v>111</v>
      </c>
      <c r="BM181" s="145" t="s">
        <v>2362</v>
      </c>
    </row>
    <row r="182" spans="2:65" s="1" customFormat="1" ht="10">
      <c r="B182" s="34"/>
      <c r="D182" s="147" t="s">
        <v>215</v>
      </c>
      <c r="F182" s="148" t="s">
        <v>2361</v>
      </c>
      <c r="I182" s="149"/>
      <c r="L182" s="34"/>
      <c r="M182" s="150"/>
      <c r="T182" s="55"/>
      <c r="AT182" s="19" t="s">
        <v>215</v>
      </c>
      <c r="AU182" s="19" t="s">
        <v>81</v>
      </c>
    </row>
    <row r="183" spans="2:65" s="1" customFormat="1" ht="49" customHeight="1">
      <c r="B183" s="34"/>
      <c r="C183" s="134" t="s">
        <v>495</v>
      </c>
      <c r="D183" s="134" t="s">
        <v>209</v>
      </c>
      <c r="E183" s="135" t="s">
        <v>2363</v>
      </c>
      <c r="F183" s="136" t="s">
        <v>2364</v>
      </c>
      <c r="G183" s="137" t="s">
        <v>244</v>
      </c>
      <c r="H183" s="138">
        <v>58</v>
      </c>
      <c r="I183" s="139"/>
      <c r="J183" s="140">
        <f>ROUND(I183*H183,2)</f>
        <v>0</v>
      </c>
      <c r="K183" s="136" t="s">
        <v>331</v>
      </c>
      <c r="L183" s="34"/>
      <c r="M183" s="141" t="s">
        <v>19</v>
      </c>
      <c r="N183" s="142" t="s">
        <v>43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111</v>
      </c>
      <c r="AT183" s="145" t="s">
        <v>209</v>
      </c>
      <c r="AU183" s="145" t="s">
        <v>81</v>
      </c>
      <c r="AY183" s="19" t="s">
        <v>207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9" t="s">
        <v>79</v>
      </c>
      <c r="BK183" s="146">
        <f>ROUND(I183*H183,2)</f>
        <v>0</v>
      </c>
      <c r="BL183" s="19" t="s">
        <v>111</v>
      </c>
      <c r="BM183" s="145" t="s">
        <v>2365</v>
      </c>
    </row>
    <row r="184" spans="2:65" s="1" customFormat="1" ht="27">
      <c r="B184" s="34"/>
      <c r="D184" s="147" t="s">
        <v>215</v>
      </c>
      <c r="F184" s="148" t="s">
        <v>2366</v>
      </c>
      <c r="I184" s="149"/>
      <c r="L184" s="34"/>
      <c r="M184" s="150"/>
      <c r="T184" s="55"/>
      <c r="AT184" s="19" t="s">
        <v>215</v>
      </c>
      <c r="AU184" s="19" t="s">
        <v>81</v>
      </c>
    </row>
    <row r="185" spans="2:65" s="1" customFormat="1" ht="24.15" customHeight="1">
      <c r="B185" s="34"/>
      <c r="C185" s="134" t="s">
        <v>501</v>
      </c>
      <c r="D185" s="134" t="s">
        <v>209</v>
      </c>
      <c r="E185" s="135" t="s">
        <v>2367</v>
      </c>
      <c r="F185" s="136" t="s">
        <v>2368</v>
      </c>
      <c r="G185" s="137" t="s">
        <v>244</v>
      </c>
      <c r="H185" s="138">
        <v>56</v>
      </c>
      <c r="I185" s="139"/>
      <c r="J185" s="140">
        <f>ROUND(I185*H185,2)</f>
        <v>0</v>
      </c>
      <c r="K185" s="136" t="s">
        <v>331</v>
      </c>
      <c r="L185" s="34"/>
      <c r="M185" s="141" t="s">
        <v>19</v>
      </c>
      <c r="N185" s="142" t="s">
        <v>43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111</v>
      </c>
      <c r="AT185" s="145" t="s">
        <v>209</v>
      </c>
      <c r="AU185" s="145" t="s">
        <v>81</v>
      </c>
      <c r="AY185" s="19" t="s">
        <v>207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9" t="s">
        <v>79</v>
      </c>
      <c r="BK185" s="146">
        <f>ROUND(I185*H185,2)</f>
        <v>0</v>
      </c>
      <c r="BL185" s="19" t="s">
        <v>111</v>
      </c>
      <c r="BM185" s="145" t="s">
        <v>2369</v>
      </c>
    </row>
    <row r="186" spans="2:65" s="1" customFormat="1" ht="10">
      <c r="B186" s="34"/>
      <c r="D186" s="147" t="s">
        <v>215</v>
      </c>
      <c r="F186" s="148" t="s">
        <v>2368</v>
      </c>
      <c r="I186" s="149"/>
      <c r="L186" s="34"/>
      <c r="M186" s="150"/>
      <c r="T186" s="55"/>
      <c r="AT186" s="19" t="s">
        <v>215</v>
      </c>
      <c r="AU186" s="19" t="s">
        <v>81</v>
      </c>
    </row>
    <row r="187" spans="2:65" s="1" customFormat="1" ht="49" customHeight="1">
      <c r="B187" s="34"/>
      <c r="C187" s="134" t="s">
        <v>508</v>
      </c>
      <c r="D187" s="134" t="s">
        <v>209</v>
      </c>
      <c r="E187" s="135" t="s">
        <v>2370</v>
      </c>
      <c r="F187" s="136" t="s">
        <v>2371</v>
      </c>
      <c r="G187" s="137" t="s">
        <v>244</v>
      </c>
      <c r="H187" s="138">
        <v>2</v>
      </c>
      <c r="I187" s="139"/>
      <c r="J187" s="140">
        <f>ROUND(I187*H187,2)</f>
        <v>0</v>
      </c>
      <c r="K187" s="136" t="s">
        <v>331</v>
      </c>
      <c r="L187" s="34"/>
      <c r="M187" s="141" t="s">
        <v>19</v>
      </c>
      <c r="N187" s="142" t="s">
        <v>43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111</v>
      </c>
      <c r="AT187" s="145" t="s">
        <v>209</v>
      </c>
      <c r="AU187" s="145" t="s">
        <v>81</v>
      </c>
      <c r="AY187" s="19" t="s">
        <v>207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9" t="s">
        <v>79</v>
      </c>
      <c r="BK187" s="146">
        <f>ROUND(I187*H187,2)</f>
        <v>0</v>
      </c>
      <c r="BL187" s="19" t="s">
        <v>111</v>
      </c>
      <c r="BM187" s="145" t="s">
        <v>2372</v>
      </c>
    </row>
    <row r="188" spans="2:65" s="1" customFormat="1" ht="27">
      <c r="B188" s="34"/>
      <c r="D188" s="147" t="s">
        <v>215</v>
      </c>
      <c r="F188" s="148" t="s">
        <v>2371</v>
      </c>
      <c r="I188" s="149"/>
      <c r="L188" s="34"/>
      <c r="M188" s="150"/>
      <c r="T188" s="55"/>
      <c r="AT188" s="19" t="s">
        <v>215</v>
      </c>
      <c r="AU188" s="19" t="s">
        <v>81</v>
      </c>
    </row>
    <row r="189" spans="2:65" s="1" customFormat="1" ht="44.25" customHeight="1">
      <c r="B189" s="34"/>
      <c r="C189" s="134" t="s">
        <v>515</v>
      </c>
      <c r="D189" s="134" t="s">
        <v>209</v>
      </c>
      <c r="E189" s="135" t="s">
        <v>2373</v>
      </c>
      <c r="F189" s="136" t="s">
        <v>2374</v>
      </c>
      <c r="G189" s="137" t="s">
        <v>244</v>
      </c>
      <c r="H189" s="138">
        <v>1</v>
      </c>
      <c r="I189" s="139"/>
      <c r="J189" s="140">
        <f>ROUND(I189*H189,2)</f>
        <v>0</v>
      </c>
      <c r="K189" s="136" t="s">
        <v>331</v>
      </c>
      <c r="L189" s="34"/>
      <c r="M189" s="141" t="s">
        <v>19</v>
      </c>
      <c r="N189" s="142" t="s">
        <v>43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111</v>
      </c>
      <c r="AT189" s="145" t="s">
        <v>209</v>
      </c>
      <c r="AU189" s="145" t="s">
        <v>81</v>
      </c>
      <c r="AY189" s="19" t="s">
        <v>207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9" t="s">
        <v>79</v>
      </c>
      <c r="BK189" s="146">
        <f>ROUND(I189*H189,2)</f>
        <v>0</v>
      </c>
      <c r="BL189" s="19" t="s">
        <v>111</v>
      </c>
      <c r="BM189" s="145" t="s">
        <v>2375</v>
      </c>
    </row>
    <row r="190" spans="2:65" s="1" customFormat="1" ht="27">
      <c r="B190" s="34"/>
      <c r="D190" s="147" t="s">
        <v>215</v>
      </c>
      <c r="F190" s="148" t="s">
        <v>2374</v>
      </c>
      <c r="I190" s="149"/>
      <c r="L190" s="34"/>
      <c r="M190" s="150"/>
      <c r="T190" s="55"/>
      <c r="AT190" s="19" t="s">
        <v>215</v>
      </c>
      <c r="AU190" s="19" t="s">
        <v>81</v>
      </c>
    </row>
    <row r="191" spans="2:65" s="1" customFormat="1" ht="44.25" customHeight="1">
      <c r="B191" s="34"/>
      <c r="C191" s="134" t="s">
        <v>523</v>
      </c>
      <c r="D191" s="134" t="s">
        <v>209</v>
      </c>
      <c r="E191" s="135" t="s">
        <v>2376</v>
      </c>
      <c r="F191" s="136" t="s">
        <v>2377</v>
      </c>
      <c r="G191" s="137" t="s">
        <v>244</v>
      </c>
      <c r="H191" s="138">
        <v>7</v>
      </c>
      <c r="I191" s="139"/>
      <c r="J191" s="140">
        <f>ROUND(I191*H191,2)</f>
        <v>0</v>
      </c>
      <c r="K191" s="136" t="s">
        <v>331</v>
      </c>
      <c r="L191" s="34"/>
      <c r="M191" s="141" t="s">
        <v>19</v>
      </c>
      <c r="N191" s="142" t="s">
        <v>43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111</v>
      </c>
      <c r="AT191" s="145" t="s">
        <v>209</v>
      </c>
      <c r="AU191" s="145" t="s">
        <v>81</v>
      </c>
      <c r="AY191" s="19" t="s">
        <v>207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9" t="s">
        <v>79</v>
      </c>
      <c r="BK191" s="146">
        <f>ROUND(I191*H191,2)</f>
        <v>0</v>
      </c>
      <c r="BL191" s="19" t="s">
        <v>111</v>
      </c>
      <c r="BM191" s="145" t="s">
        <v>2378</v>
      </c>
    </row>
    <row r="192" spans="2:65" s="1" customFormat="1" ht="27">
      <c r="B192" s="34"/>
      <c r="D192" s="147" t="s">
        <v>215</v>
      </c>
      <c r="F192" s="148" t="s">
        <v>2377</v>
      </c>
      <c r="I192" s="149"/>
      <c r="L192" s="34"/>
      <c r="M192" s="150"/>
      <c r="T192" s="55"/>
      <c r="AT192" s="19" t="s">
        <v>215</v>
      </c>
      <c r="AU192" s="19" t="s">
        <v>81</v>
      </c>
    </row>
    <row r="193" spans="2:65" s="1" customFormat="1" ht="44.25" customHeight="1">
      <c r="B193" s="34"/>
      <c r="C193" s="134" t="s">
        <v>531</v>
      </c>
      <c r="D193" s="134" t="s">
        <v>209</v>
      </c>
      <c r="E193" s="135" t="s">
        <v>2379</v>
      </c>
      <c r="F193" s="136" t="s">
        <v>2380</v>
      </c>
      <c r="G193" s="137" t="s">
        <v>244</v>
      </c>
      <c r="H193" s="138">
        <v>1</v>
      </c>
      <c r="I193" s="139"/>
      <c r="J193" s="140">
        <f>ROUND(I193*H193,2)</f>
        <v>0</v>
      </c>
      <c r="K193" s="136" t="s">
        <v>331</v>
      </c>
      <c r="L193" s="34"/>
      <c r="M193" s="141" t="s">
        <v>19</v>
      </c>
      <c r="N193" s="142" t="s">
        <v>43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111</v>
      </c>
      <c r="AT193" s="145" t="s">
        <v>209</v>
      </c>
      <c r="AU193" s="145" t="s">
        <v>81</v>
      </c>
      <c r="AY193" s="19" t="s">
        <v>207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9" t="s">
        <v>79</v>
      </c>
      <c r="BK193" s="146">
        <f>ROUND(I193*H193,2)</f>
        <v>0</v>
      </c>
      <c r="BL193" s="19" t="s">
        <v>111</v>
      </c>
      <c r="BM193" s="145" t="s">
        <v>2381</v>
      </c>
    </row>
    <row r="194" spans="2:65" s="1" customFormat="1" ht="27">
      <c r="B194" s="34"/>
      <c r="D194" s="147" t="s">
        <v>215</v>
      </c>
      <c r="F194" s="148" t="s">
        <v>2380</v>
      </c>
      <c r="I194" s="149"/>
      <c r="L194" s="34"/>
      <c r="M194" s="150"/>
      <c r="T194" s="55"/>
      <c r="AT194" s="19" t="s">
        <v>215</v>
      </c>
      <c r="AU194" s="19" t="s">
        <v>81</v>
      </c>
    </row>
    <row r="195" spans="2:65" s="1" customFormat="1" ht="49" customHeight="1">
      <c r="B195" s="34"/>
      <c r="C195" s="134" t="s">
        <v>537</v>
      </c>
      <c r="D195" s="134" t="s">
        <v>209</v>
      </c>
      <c r="E195" s="135" t="s">
        <v>2382</v>
      </c>
      <c r="F195" s="136" t="s">
        <v>2383</v>
      </c>
      <c r="G195" s="137" t="s">
        <v>244</v>
      </c>
      <c r="H195" s="138">
        <v>11</v>
      </c>
      <c r="I195" s="139"/>
      <c r="J195" s="140">
        <f>ROUND(I195*H195,2)</f>
        <v>0</v>
      </c>
      <c r="K195" s="136" t="s">
        <v>331</v>
      </c>
      <c r="L195" s="34"/>
      <c r="M195" s="141" t="s">
        <v>19</v>
      </c>
      <c r="N195" s="142" t="s">
        <v>43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111</v>
      </c>
      <c r="AT195" s="145" t="s">
        <v>209</v>
      </c>
      <c r="AU195" s="145" t="s">
        <v>81</v>
      </c>
      <c r="AY195" s="19" t="s">
        <v>207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9" t="s">
        <v>79</v>
      </c>
      <c r="BK195" s="146">
        <f>ROUND(I195*H195,2)</f>
        <v>0</v>
      </c>
      <c r="BL195" s="19" t="s">
        <v>111</v>
      </c>
      <c r="BM195" s="145" t="s">
        <v>2384</v>
      </c>
    </row>
    <row r="196" spans="2:65" s="1" customFormat="1" ht="27">
      <c r="B196" s="34"/>
      <c r="D196" s="147" t="s">
        <v>215</v>
      </c>
      <c r="F196" s="148" t="s">
        <v>2383</v>
      </c>
      <c r="I196" s="149"/>
      <c r="L196" s="34"/>
      <c r="M196" s="150"/>
      <c r="T196" s="55"/>
      <c r="AT196" s="19" t="s">
        <v>215</v>
      </c>
      <c r="AU196" s="19" t="s">
        <v>81</v>
      </c>
    </row>
    <row r="197" spans="2:65" s="1" customFormat="1" ht="55.5" customHeight="1">
      <c r="B197" s="34"/>
      <c r="C197" s="134" t="s">
        <v>543</v>
      </c>
      <c r="D197" s="134" t="s">
        <v>209</v>
      </c>
      <c r="E197" s="135" t="s">
        <v>2385</v>
      </c>
      <c r="F197" s="136" t="s">
        <v>2386</v>
      </c>
      <c r="G197" s="137" t="s">
        <v>244</v>
      </c>
      <c r="H197" s="138">
        <v>7</v>
      </c>
      <c r="I197" s="139"/>
      <c r="J197" s="140">
        <f>ROUND(I197*H197,2)</f>
        <v>0</v>
      </c>
      <c r="K197" s="136" t="s">
        <v>331</v>
      </c>
      <c r="L197" s="34"/>
      <c r="M197" s="141" t="s">
        <v>19</v>
      </c>
      <c r="N197" s="142" t="s">
        <v>43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111</v>
      </c>
      <c r="AT197" s="145" t="s">
        <v>209</v>
      </c>
      <c r="AU197" s="145" t="s">
        <v>81</v>
      </c>
      <c r="AY197" s="19" t="s">
        <v>207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9" t="s">
        <v>79</v>
      </c>
      <c r="BK197" s="146">
        <f>ROUND(I197*H197,2)</f>
        <v>0</v>
      </c>
      <c r="BL197" s="19" t="s">
        <v>111</v>
      </c>
      <c r="BM197" s="145" t="s">
        <v>2387</v>
      </c>
    </row>
    <row r="198" spans="2:65" s="1" customFormat="1" ht="27">
      <c r="B198" s="34"/>
      <c r="D198" s="147" t="s">
        <v>215</v>
      </c>
      <c r="F198" s="148" t="s">
        <v>2386</v>
      </c>
      <c r="I198" s="149"/>
      <c r="L198" s="34"/>
      <c r="M198" s="150"/>
      <c r="T198" s="55"/>
      <c r="AT198" s="19" t="s">
        <v>215</v>
      </c>
      <c r="AU198" s="19" t="s">
        <v>81</v>
      </c>
    </row>
    <row r="199" spans="2:65" s="1" customFormat="1" ht="49" customHeight="1">
      <c r="B199" s="34"/>
      <c r="C199" s="134" t="s">
        <v>559</v>
      </c>
      <c r="D199" s="134" t="s">
        <v>209</v>
      </c>
      <c r="E199" s="135" t="s">
        <v>2388</v>
      </c>
      <c r="F199" s="136" t="s">
        <v>2389</v>
      </c>
      <c r="G199" s="137" t="s">
        <v>244</v>
      </c>
      <c r="H199" s="138">
        <v>4</v>
      </c>
      <c r="I199" s="139"/>
      <c r="J199" s="140">
        <f>ROUND(I199*H199,2)</f>
        <v>0</v>
      </c>
      <c r="K199" s="136" t="s">
        <v>331</v>
      </c>
      <c r="L199" s="34"/>
      <c r="M199" s="141" t="s">
        <v>19</v>
      </c>
      <c r="N199" s="142" t="s">
        <v>43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111</v>
      </c>
      <c r="AT199" s="145" t="s">
        <v>209</v>
      </c>
      <c r="AU199" s="145" t="s">
        <v>81</v>
      </c>
      <c r="AY199" s="19" t="s">
        <v>207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9" t="s">
        <v>79</v>
      </c>
      <c r="BK199" s="146">
        <f>ROUND(I199*H199,2)</f>
        <v>0</v>
      </c>
      <c r="BL199" s="19" t="s">
        <v>111</v>
      </c>
      <c r="BM199" s="145" t="s">
        <v>2390</v>
      </c>
    </row>
    <row r="200" spans="2:65" s="1" customFormat="1" ht="27">
      <c r="B200" s="34"/>
      <c r="D200" s="147" t="s">
        <v>215</v>
      </c>
      <c r="F200" s="148" t="s">
        <v>2389</v>
      </c>
      <c r="I200" s="149"/>
      <c r="L200" s="34"/>
      <c r="M200" s="150"/>
      <c r="T200" s="55"/>
      <c r="AT200" s="19" t="s">
        <v>215</v>
      </c>
      <c r="AU200" s="19" t="s">
        <v>81</v>
      </c>
    </row>
    <row r="201" spans="2:65" s="1" customFormat="1" ht="16.5" customHeight="1">
      <c r="B201" s="34"/>
      <c r="C201" s="134" t="s">
        <v>566</v>
      </c>
      <c r="D201" s="134" t="s">
        <v>209</v>
      </c>
      <c r="E201" s="135" t="s">
        <v>2391</v>
      </c>
      <c r="F201" s="136" t="s">
        <v>2392</v>
      </c>
      <c r="G201" s="137" t="s">
        <v>244</v>
      </c>
      <c r="H201" s="138">
        <v>1</v>
      </c>
      <c r="I201" s="139"/>
      <c r="J201" s="140">
        <f>ROUND(I201*H201,2)</f>
        <v>0</v>
      </c>
      <c r="K201" s="136" t="s">
        <v>331</v>
      </c>
      <c r="L201" s="34"/>
      <c r="M201" s="141" t="s">
        <v>19</v>
      </c>
      <c r="N201" s="142" t="s">
        <v>43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111</v>
      </c>
      <c r="AT201" s="145" t="s">
        <v>209</v>
      </c>
      <c r="AU201" s="145" t="s">
        <v>81</v>
      </c>
      <c r="AY201" s="19" t="s">
        <v>207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9" t="s">
        <v>79</v>
      </c>
      <c r="BK201" s="146">
        <f>ROUND(I201*H201,2)</f>
        <v>0</v>
      </c>
      <c r="BL201" s="19" t="s">
        <v>111</v>
      </c>
      <c r="BM201" s="145" t="s">
        <v>2393</v>
      </c>
    </row>
    <row r="202" spans="2:65" s="1" customFormat="1" ht="10">
      <c r="B202" s="34"/>
      <c r="D202" s="147" t="s">
        <v>215</v>
      </c>
      <c r="F202" s="148" t="s">
        <v>2392</v>
      </c>
      <c r="I202" s="149"/>
      <c r="L202" s="34"/>
      <c r="M202" s="150"/>
      <c r="T202" s="55"/>
      <c r="AT202" s="19" t="s">
        <v>215</v>
      </c>
      <c r="AU202" s="19" t="s">
        <v>81</v>
      </c>
    </row>
    <row r="203" spans="2:65" s="11" customFormat="1" ht="22.75" customHeight="1">
      <c r="B203" s="122"/>
      <c r="D203" s="123" t="s">
        <v>71</v>
      </c>
      <c r="E203" s="132" t="s">
        <v>2394</v>
      </c>
      <c r="F203" s="132" t="s">
        <v>2395</v>
      </c>
      <c r="I203" s="125"/>
      <c r="J203" s="133">
        <f>BK203</f>
        <v>0</v>
      </c>
      <c r="L203" s="122"/>
      <c r="M203" s="127"/>
      <c r="P203" s="128">
        <f>SUM(P204:P205)</f>
        <v>0</v>
      </c>
      <c r="R203" s="128">
        <f>SUM(R204:R205)</f>
        <v>0</v>
      </c>
      <c r="T203" s="129">
        <f>SUM(T204:T205)</f>
        <v>0</v>
      </c>
      <c r="AR203" s="123" t="s">
        <v>79</v>
      </c>
      <c r="AT203" s="130" t="s">
        <v>71</v>
      </c>
      <c r="AU203" s="130" t="s">
        <v>79</v>
      </c>
      <c r="AY203" s="123" t="s">
        <v>207</v>
      </c>
      <c r="BK203" s="131">
        <f>SUM(BK204:BK205)</f>
        <v>0</v>
      </c>
    </row>
    <row r="204" spans="2:65" s="1" customFormat="1" ht="24.15" customHeight="1">
      <c r="B204" s="34"/>
      <c r="C204" s="134" t="s">
        <v>570</v>
      </c>
      <c r="D204" s="134" t="s">
        <v>209</v>
      </c>
      <c r="E204" s="135" t="s">
        <v>2396</v>
      </c>
      <c r="F204" s="136" t="s">
        <v>2397</v>
      </c>
      <c r="G204" s="137" t="s">
        <v>244</v>
      </c>
      <c r="H204" s="138">
        <v>1</v>
      </c>
      <c r="I204" s="139"/>
      <c r="J204" s="140">
        <f>ROUND(I204*H204,2)</f>
        <v>0</v>
      </c>
      <c r="K204" s="136" t="s">
        <v>331</v>
      </c>
      <c r="L204" s="34"/>
      <c r="M204" s="141" t="s">
        <v>19</v>
      </c>
      <c r="N204" s="142" t="s">
        <v>43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111</v>
      </c>
      <c r="AT204" s="145" t="s">
        <v>209</v>
      </c>
      <c r="AU204" s="145" t="s">
        <v>81</v>
      </c>
      <c r="AY204" s="19" t="s">
        <v>207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9" t="s">
        <v>79</v>
      </c>
      <c r="BK204" s="146">
        <f>ROUND(I204*H204,2)</f>
        <v>0</v>
      </c>
      <c r="BL204" s="19" t="s">
        <v>111</v>
      </c>
      <c r="BM204" s="145" t="s">
        <v>2398</v>
      </c>
    </row>
    <row r="205" spans="2:65" s="1" customFormat="1" ht="18">
      <c r="B205" s="34"/>
      <c r="D205" s="147" t="s">
        <v>215</v>
      </c>
      <c r="F205" s="148" t="s">
        <v>2397</v>
      </c>
      <c r="I205" s="149"/>
      <c r="L205" s="34"/>
      <c r="M205" s="150"/>
      <c r="T205" s="55"/>
      <c r="AT205" s="19" t="s">
        <v>215</v>
      </c>
      <c r="AU205" s="19" t="s">
        <v>81</v>
      </c>
    </row>
    <row r="206" spans="2:65" s="11" customFormat="1" ht="22.75" customHeight="1">
      <c r="B206" s="122"/>
      <c r="D206" s="123" t="s">
        <v>71</v>
      </c>
      <c r="E206" s="132" t="s">
        <v>2399</v>
      </c>
      <c r="F206" s="132" t="s">
        <v>2400</v>
      </c>
      <c r="I206" s="125"/>
      <c r="J206" s="133">
        <f>BK206</f>
        <v>0</v>
      </c>
      <c r="L206" s="122"/>
      <c r="M206" s="127"/>
      <c r="P206" s="128">
        <f>SUM(P207:P244)</f>
        <v>0</v>
      </c>
      <c r="R206" s="128">
        <f>SUM(R207:R244)</f>
        <v>0</v>
      </c>
      <c r="T206" s="129">
        <f>SUM(T207:T244)</f>
        <v>0</v>
      </c>
      <c r="AR206" s="123" t="s">
        <v>79</v>
      </c>
      <c r="AT206" s="130" t="s">
        <v>71</v>
      </c>
      <c r="AU206" s="130" t="s">
        <v>79</v>
      </c>
      <c r="AY206" s="123" t="s">
        <v>207</v>
      </c>
      <c r="BK206" s="131">
        <f>SUM(BK207:BK244)</f>
        <v>0</v>
      </c>
    </row>
    <row r="207" spans="2:65" s="1" customFormat="1" ht="16.5" customHeight="1">
      <c r="B207" s="34"/>
      <c r="C207" s="134" t="s">
        <v>578</v>
      </c>
      <c r="D207" s="134" t="s">
        <v>209</v>
      </c>
      <c r="E207" s="135" t="s">
        <v>2401</v>
      </c>
      <c r="F207" s="136" t="s">
        <v>2402</v>
      </c>
      <c r="G207" s="137" t="s">
        <v>244</v>
      </c>
      <c r="H207" s="138">
        <v>1</v>
      </c>
      <c r="I207" s="139"/>
      <c r="J207" s="140">
        <f>ROUND(I207*H207,2)</f>
        <v>0</v>
      </c>
      <c r="K207" s="136" t="s">
        <v>331</v>
      </c>
      <c r="L207" s="34"/>
      <c r="M207" s="141" t="s">
        <v>19</v>
      </c>
      <c r="N207" s="142" t="s">
        <v>43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111</v>
      </c>
      <c r="AT207" s="145" t="s">
        <v>209</v>
      </c>
      <c r="AU207" s="145" t="s">
        <v>81</v>
      </c>
      <c r="AY207" s="19" t="s">
        <v>207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9" t="s">
        <v>79</v>
      </c>
      <c r="BK207" s="146">
        <f>ROUND(I207*H207,2)</f>
        <v>0</v>
      </c>
      <c r="BL207" s="19" t="s">
        <v>111</v>
      </c>
      <c r="BM207" s="145" t="s">
        <v>2403</v>
      </c>
    </row>
    <row r="208" spans="2:65" s="1" customFormat="1" ht="10">
      <c r="B208" s="34"/>
      <c r="D208" s="147" t="s">
        <v>215</v>
      </c>
      <c r="F208" s="148" t="s">
        <v>2402</v>
      </c>
      <c r="I208" s="149"/>
      <c r="L208" s="34"/>
      <c r="M208" s="150"/>
      <c r="T208" s="55"/>
      <c r="AT208" s="19" t="s">
        <v>215</v>
      </c>
      <c r="AU208" s="19" t="s">
        <v>81</v>
      </c>
    </row>
    <row r="209" spans="2:65" s="1" customFormat="1" ht="16.5" customHeight="1">
      <c r="B209" s="34"/>
      <c r="C209" s="134" t="s">
        <v>582</v>
      </c>
      <c r="D209" s="134" t="s">
        <v>209</v>
      </c>
      <c r="E209" s="135" t="s">
        <v>2404</v>
      </c>
      <c r="F209" s="136" t="s">
        <v>2405</v>
      </c>
      <c r="G209" s="137" t="s">
        <v>244</v>
      </c>
      <c r="H209" s="138">
        <v>1</v>
      </c>
      <c r="I209" s="139"/>
      <c r="J209" s="140">
        <f>ROUND(I209*H209,2)</f>
        <v>0</v>
      </c>
      <c r="K209" s="136" t="s">
        <v>331</v>
      </c>
      <c r="L209" s="34"/>
      <c r="M209" s="141" t="s">
        <v>19</v>
      </c>
      <c r="N209" s="142" t="s">
        <v>43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111</v>
      </c>
      <c r="AT209" s="145" t="s">
        <v>209</v>
      </c>
      <c r="AU209" s="145" t="s">
        <v>81</v>
      </c>
      <c r="AY209" s="19" t="s">
        <v>207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9" t="s">
        <v>79</v>
      </c>
      <c r="BK209" s="146">
        <f>ROUND(I209*H209,2)</f>
        <v>0</v>
      </c>
      <c r="BL209" s="19" t="s">
        <v>111</v>
      </c>
      <c r="BM209" s="145" t="s">
        <v>2406</v>
      </c>
    </row>
    <row r="210" spans="2:65" s="1" customFormat="1" ht="10">
      <c r="B210" s="34"/>
      <c r="D210" s="147" t="s">
        <v>215</v>
      </c>
      <c r="F210" s="148" t="s">
        <v>2405</v>
      </c>
      <c r="I210" s="149"/>
      <c r="L210" s="34"/>
      <c r="M210" s="150"/>
      <c r="T210" s="55"/>
      <c r="AT210" s="19" t="s">
        <v>215</v>
      </c>
      <c r="AU210" s="19" t="s">
        <v>81</v>
      </c>
    </row>
    <row r="211" spans="2:65" s="1" customFormat="1" ht="21.75" customHeight="1">
      <c r="B211" s="34"/>
      <c r="C211" s="134" t="s">
        <v>589</v>
      </c>
      <c r="D211" s="134" t="s">
        <v>209</v>
      </c>
      <c r="E211" s="135" t="s">
        <v>2407</v>
      </c>
      <c r="F211" s="136" t="s">
        <v>2408</v>
      </c>
      <c r="G211" s="137" t="s">
        <v>244</v>
      </c>
      <c r="H211" s="138">
        <v>1</v>
      </c>
      <c r="I211" s="139"/>
      <c r="J211" s="140">
        <f>ROUND(I211*H211,2)</f>
        <v>0</v>
      </c>
      <c r="K211" s="136" t="s">
        <v>331</v>
      </c>
      <c r="L211" s="34"/>
      <c r="M211" s="141" t="s">
        <v>19</v>
      </c>
      <c r="N211" s="142" t="s">
        <v>43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111</v>
      </c>
      <c r="AT211" s="145" t="s">
        <v>209</v>
      </c>
      <c r="AU211" s="145" t="s">
        <v>81</v>
      </c>
      <c r="AY211" s="19" t="s">
        <v>207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9" t="s">
        <v>79</v>
      </c>
      <c r="BK211" s="146">
        <f>ROUND(I211*H211,2)</f>
        <v>0</v>
      </c>
      <c r="BL211" s="19" t="s">
        <v>111</v>
      </c>
      <c r="BM211" s="145" t="s">
        <v>2409</v>
      </c>
    </row>
    <row r="212" spans="2:65" s="1" customFormat="1" ht="10">
      <c r="B212" s="34"/>
      <c r="D212" s="147" t="s">
        <v>215</v>
      </c>
      <c r="F212" s="148" t="s">
        <v>2408</v>
      </c>
      <c r="I212" s="149"/>
      <c r="L212" s="34"/>
      <c r="M212" s="150"/>
      <c r="T212" s="55"/>
      <c r="AT212" s="19" t="s">
        <v>215</v>
      </c>
      <c r="AU212" s="19" t="s">
        <v>81</v>
      </c>
    </row>
    <row r="213" spans="2:65" s="1" customFormat="1" ht="16.5" customHeight="1">
      <c r="B213" s="34"/>
      <c r="C213" s="134" t="s">
        <v>597</v>
      </c>
      <c r="D213" s="134" t="s">
        <v>209</v>
      </c>
      <c r="E213" s="135" t="s">
        <v>2410</v>
      </c>
      <c r="F213" s="136" t="s">
        <v>2411</v>
      </c>
      <c r="G213" s="137" t="s">
        <v>244</v>
      </c>
      <c r="H213" s="138">
        <v>1</v>
      </c>
      <c r="I213" s="139"/>
      <c r="J213" s="140">
        <f>ROUND(I213*H213,2)</f>
        <v>0</v>
      </c>
      <c r="K213" s="136" t="s">
        <v>331</v>
      </c>
      <c r="L213" s="34"/>
      <c r="M213" s="141" t="s">
        <v>19</v>
      </c>
      <c r="N213" s="142" t="s">
        <v>43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111</v>
      </c>
      <c r="AT213" s="145" t="s">
        <v>209</v>
      </c>
      <c r="AU213" s="145" t="s">
        <v>81</v>
      </c>
      <c r="AY213" s="19" t="s">
        <v>207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9" t="s">
        <v>79</v>
      </c>
      <c r="BK213" s="146">
        <f>ROUND(I213*H213,2)</f>
        <v>0</v>
      </c>
      <c r="BL213" s="19" t="s">
        <v>111</v>
      </c>
      <c r="BM213" s="145" t="s">
        <v>2412</v>
      </c>
    </row>
    <row r="214" spans="2:65" s="1" customFormat="1" ht="10">
      <c r="B214" s="34"/>
      <c r="D214" s="147" t="s">
        <v>215</v>
      </c>
      <c r="F214" s="148" t="s">
        <v>2411</v>
      </c>
      <c r="I214" s="149"/>
      <c r="L214" s="34"/>
      <c r="M214" s="150"/>
      <c r="T214" s="55"/>
      <c r="AT214" s="19" t="s">
        <v>215</v>
      </c>
      <c r="AU214" s="19" t="s">
        <v>81</v>
      </c>
    </row>
    <row r="215" spans="2:65" s="1" customFormat="1" ht="21.75" customHeight="1">
      <c r="B215" s="34"/>
      <c r="C215" s="134" t="s">
        <v>605</v>
      </c>
      <c r="D215" s="134" t="s">
        <v>209</v>
      </c>
      <c r="E215" s="135" t="s">
        <v>2413</v>
      </c>
      <c r="F215" s="136" t="s">
        <v>2414</v>
      </c>
      <c r="G215" s="137" t="s">
        <v>244</v>
      </c>
      <c r="H215" s="138">
        <v>1</v>
      </c>
      <c r="I215" s="139"/>
      <c r="J215" s="140">
        <f>ROUND(I215*H215,2)</f>
        <v>0</v>
      </c>
      <c r="K215" s="136" t="s">
        <v>331</v>
      </c>
      <c r="L215" s="34"/>
      <c r="M215" s="141" t="s">
        <v>19</v>
      </c>
      <c r="N215" s="142" t="s">
        <v>43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111</v>
      </c>
      <c r="AT215" s="145" t="s">
        <v>209</v>
      </c>
      <c r="AU215" s="145" t="s">
        <v>81</v>
      </c>
      <c r="AY215" s="19" t="s">
        <v>207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9" t="s">
        <v>79</v>
      </c>
      <c r="BK215" s="146">
        <f>ROUND(I215*H215,2)</f>
        <v>0</v>
      </c>
      <c r="BL215" s="19" t="s">
        <v>111</v>
      </c>
      <c r="BM215" s="145" t="s">
        <v>2415</v>
      </c>
    </row>
    <row r="216" spans="2:65" s="1" customFormat="1" ht="10">
      <c r="B216" s="34"/>
      <c r="D216" s="147" t="s">
        <v>215</v>
      </c>
      <c r="F216" s="148" t="s">
        <v>2414</v>
      </c>
      <c r="I216" s="149"/>
      <c r="L216" s="34"/>
      <c r="M216" s="150"/>
      <c r="T216" s="55"/>
      <c r="AT216" s="19" t="s">
        <v>215</v>
      </c>
      <c r="AU216" s="19" t="s">
        <v>81</v>
      </c>
    </row>
    <row r="217" spans="2:65" s="1" customFormat="1" ht="16.5" customHeight="1">
      <c r="B217" s="34"/>
      <c r="C217" s="134" t="s">
        <v>614</v>
      </c>
      <c r="D217" s="134" t="s">
        <v>209</v>
      </c>
      <c r="E217" s="135" t="s">
        <v>2416</v>
      </c>
      <c r="F217" s="136" t="s">
        <v>2417</v>
      </c>
      <c r="G217" s="137" t="s">
        <v>244</v>
      </c>
      <c r="H217" s="138">
        <v>1</v>
      </c>
      <c r="I217" s="139"/>
      <c r="J217" s="140">
        <f>ROUND(I217*H217,2)</f>
        <v>0</v>
      </c>
      <c r="K217" s="136" t="s">
        <v>331</v>
      </c>
      <c r="L217" s="34"/>
      <c r="M217" s="141" t="s">
        <v>19</v>
      </c>
      <c r="N217" s="142" t="s">
        <v>43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111</v>
      </c>
      <c r="AT217" s="145" t="s">
        <v>209</v>
      </c>
      <c r="AU217" s="145" t="s">
        <v>81</v>
      </c>
      <c r="AY217" s="19" t="s">
        <v>207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9" t="s">
        <v>79</v>
      </c>
      <c r="BK217" s="146">
        <f>ROUND(I217*H217,2)</f>
        <v>0</v>
      </c>
      <c r="BL217" s="19" t="s">
        <v>111</v>
      </c>
      <c r="BM217" s="145" t="s">
        <v>2418</v>
      </c>
    </row>
    <row r="218" spans="2:65" s="1" customFormat="1" ht="10">
      <c r="B218" s="34"/>
      <c r="D218" s="147" t="s">
        <v>215</v>
      </c>
      <c r="F218" s="148" t="s">
        <v>2417</v>
      </c>
      <c r="I218" s="149"/>
      <c r="L218" s="34"/>
      <c r="M218" s="150"/>
      <c r="T218" s="55"/>
      <c r="AT218" s="19" t="s">
        <v>215</v>
      </c>
      <c r="AU218" s="19" t="s">
        <v>81</v>
      </c>
    </row>
    <row r="219" spans="2:65" s="1" customFormat="1" ht="16.5" customHeight="1">
      <c r="B219" s="34"/>
      <c r="C219" s="134" t="s">
        <v>621</v>
      </c>
      <c r="D219" s="134" t="s">
        <v>209</v>
      </c>
      <c r="E219" s="135" t="s">
        <v>2419</v>
      </c>
      <c r="F219" s="136" t="s">
        <v>2420</v>
      </c>
      <c r="G219" s="137" t="s">
        <v>226</v>
      </c>
      <c r="H219" s="138">
        <v>80</v>
      </c>
      <c r="I219" s="139"/>
      <c r="J219" s="140">
        <f>ROUND(I219*H219,2)</f>
        <v>0</v>
      </c>
      <c r="K219" s="136" t="s">
        <v>331</v>
      </c>
      <c r="L219" s="34"/>
      <c r="M219" s="141" t="s">
        <v>19</v>
      </c>
      <c r="N219" s="142" t="s">
        <v>43</v>
      </c>
      <c r="P219" s="143">
        <f>O219*H219</f>
        <v>0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AR219" s="145" t="s">
        <v>111</v>
      </c>
      <c r="AT219" s="145" t="s">
        <v>209</v>
      </c>
      <c r="AU219" s="145" t="s">
        <v>81</v>
      </c>
      <c r="AY219" s="19" t="s">
        <v>207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9" t="s">
        <v>79</v>
      </c>
      <c r="BK219" s="146">
        <f>ROUND(I219*H219,2)</f>
        <v>0</v>
      </c>
      <c r="BL219" s="19" t="s">
        <v>111</v>
      </c>
      <c r="BM219" s="145" t="s">
        <v>1423</v>
      </c>
    </row>
    <row r="220" spans="2:65" s="1" customFormat="1" ht="10">
      <c r="B220" s="34"/>
      <c r="D220" s="147" t="s">
        <v>215</v>
      </c>
      <c r="F220" s="148" t="s">
        <v>2420</v>
      </c>
      <c r="I220" s="149"/>
      <c r="L220" s="34"/>
      <c r="M220" s="150"/>
      <c r="T220" s="55"/>
      <c r="AT220" s="19" t="s">
        <v>215</v>
      </c>
      <c r="AU220" s="19" t="s">
        <v>81</v>
      </c>
    </row>
    <row r="221" spans="2:65" s="1" customFormat="1" ht="16.5" customHeight="1">
      <c r="B221" s="34"/>
      <c r="C221" s="134" t="s">
        <v>627</v>
      </c>
      <c r="D221" s="134" t="s">
        <v>209</v>
      </c>
      <c r="E221" s="135" t="s">
        <v>2421</v>
      </c>
      <c r="F221" s="136" t="s">
        <v>2422</v>
      </c>
      <c r="G221" s="137" t="s">
        <v>244</v>
      </c>
      <c r="H221" s="138">
        <v>1</v>
      </c>
      <c r="I221" s="139"/>
      <c r="J221" s="140">
        <f>ROUND(I221*H221,2)</f>
        <v>0</v>
      </c>
      <c r="K221" s="136" t="s">
        <v>331</v>
      </c>
      <c r="L221" s="34"/>
      <c r="M221" s="141" t="s">
        <v>19</v>
      </c>
      <c r="N221" s="142" t="s">
        <v>43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111</v>
      </c>
      <c r="AT221" s="145" t="s">
        <v>209</v>
      </c>
      <c r="AU221" s="145" t="s">
        <v>81</v>
      </c>
      <c r="AY221" s="19" t="s">
        <v>207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9" t="s">
        <v>79</v>
      </c>
      <c r="BK221" s="146">
        <f>ROUND(I221*H221,2)</f>
        <v>0</v>
      </c>
      <c r="BL221" s="19" t="s">
        <v>111</v>
      </c>
      <c r="BM221" s="145" t="s">
        <v>2423</v>
      </c>
    </row>
    <row r="222" spans="2:65" s="1" customFormat="1" ht="10">
      <c r="B222" s="34"/>
      <c r="D222" s="147" t="s">
        <v>215</v>
      </c>
      <c r="F222" s="148" t="s">
        <v>2422</v>
      </c>
      <c r="I222" s="149"/>
      <c r="L222" s="34"/>
      <c r="M222" s="150"/>
      <c r="T222" s="55"/>
      <c r="AT222" s="19" t="s">
        <v>215</v>
      </c>
      <c r="AU222" s="19" t="s">
        <v>81</v>
      </c>
    </row>
    <row r="223" spans="2:65" s="1" customFormat="1" ht="16.5" customHeight="1">
      <c r="B223" s="34"/>
      <c r="C223" s="134" t="s">
        <v>636</v>
      </c>
      <c r="D223" s="134" t="s">
        <v>209</v>
      </c>
      <c r="E223" s="135" t="s">
        <v>2424</v>
      </c>
      <c r="F223" s="136" t="s">
        <v>2425</v>
      </c>
      <c r="G223" s="137" t="s">
        <v>244</v>
      </c>
      <c r="H223" s="138">
        <v>1</v>
      </c>
      <c r="I223" s="139"/>
      <c r="J223" s="140">
        <f>ROUND(I223*H223,2)</f>
        <v>0</v>
      </c>
      <c r="K223" s="136" t="s">
        <v>331</v>
      </c>
      <c r="L223" s="34"/>
      <c r="M223" s="141" t="s">
        <v>19</v>
      </c>
      <c r="N223" s="142" t="s">
        <v>43</v>
      </c>
      <c r="P223" s="143">
        <f>O223*H223</f>
        <v>0</v>
      </c>
      <c r="Q223" s="143">
        <v>0</v>
      </c>
      <c r="R223" s="143">
        <f>Q223*H223</f>
        <v>0</v>
      </c>
      <c r="S223" s="143">
        <v>0</v>
      </c>
      <c r="T223" s="144">
        <f>S223*H223</f>
        <v>0</v>
      </c>
      <c r="AR223" s="145" t="s">
        <v>111</v>
      </c>
      <c r="AT223" s="145" t="s">
        <v>209</v>
      </c>
      <c r="AU223" s="145" t="s">
        <v>81</v>
      </c>
      <c r="AY223" s="19" t="s">
        <v>207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9" t="s">
        <v>79</v>
      </c>
      <c r="BK223" s="146">
        <f>ROUND(I223*H223,2)</f>
        <v>0</v>
      </c>
      <c r="BL223" s="19" t="s">
        <v>111</v>
      </c>
      <c r="BM223" s="145" t="s">
        <v>2426</v>
      </c>
    </row>
    <row r="224" spans="2:65" s="1" customFormat="1" ht="10">
      <c r="B224" s="34"/>
      <c r="D224" s="147" t="s">
        <v>215</v>
      </c>
      <c r="F224" s="148" t="s">
        <v>2425</v>
      </c>
      <c r="I224" s="149"/>
      <c r="L224" s="34"/>
      <c r="M224" s="150"/>
      <c r="T224" s="55"/>
      <c r="AT224" s="19" t="s">
        <v>215</v>
      </c>
      <c r="AU224" s="19" t="s">
        <v>81</v>
      </c>
    </row>
    <row r="225" spans="2:65" s="1" customFormat="1" ht="16.5" customHeight="1">
      <c r="B225" s="34"/>
      <c r="C225" s="134" t="s">
        <v>642</v>
      </c>
      <c r="D225" s="134" t="s">
        <v>209</v>
      </c>
      <c r="E225" s="135" t="s">
        <v>2427</v>
      </c>
      <c r="F225" s="136" t="s">
        <v>2428</v>
      </c>
      <c r="G225" s="137" t="s">
        <v>244</v>
      </c>
      <c r="H225" s="138">
        <v>1</v>
      </c>
      <c r="I225" s="139"/>
      <c r="J225" s="140">
        <f>ROUND(I225*H225,2)</f>
        <v>0</v>
      </c>
      <c r="K225" s="136" t="s">
        <v>331</v>
      </c>
      <c r="L225" s="34"/>
      <c r="M225" s="141" t="s">
        <v>19</v>
      </c>
      <c r="N225" s="142" t="s">
        <v>43</v>
      </c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AR225" s="145" t="s">
        <v>111</v>
      </c>
      <c r="AT225" s="145" t="s">
        <v>209</v>
      </c>
      <c r="AU225" s="145" t="s">
        <v>81</v>
      </c>
      <c r="AY225" s="19" t="s">
        <v>207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9" t="s">
        <v>79</v>
      </c>
      <c r="BK225" s="146">
        <f>ROUND(I225*H225,2)</f>
        <v>0</v>
      </c>
      <c r="BL225" s="19" t="s">
        <v>111</v>
      </c>
      <c r="BM225" s="145" t="s">
        <v>2429</v>
      </c>
    </row>
    <row r="226" spans="2:65" s="1" customFormat="1" ht="10">
      <c r="B226" s="34"/>
      <c r="D226" s="147" t="s">
        <v>215</v>
      </c>
      <c r="F226" s="148" t="s">
        <v>2428</v>
      </c>
      <c r="I226" s="149"/>
      <c r="L226" s="34"/>
      <c r="M226" s="150"/>
      <c r="T226" s="55"/>
      <c r="AT226" s="19" t="s">
        <v>215</v>
      </c>
      <c r="AU226" s="19" t="s">
        <v>81</v>
      </c>
    </row>
    <row r="227" spans="2:65" s="1" customFormat="1" ht="16.5" customHeight="1">
      <c r="B227" s="34"/>
      <c r="C227" s="134" t="s">
        <v>459</v>
      </c>
      <c r="D227" s="134" t="s">
        <v>209</v>
      </c>
      <c r="E227" s="135" t="s">
        <v>2430</v>
      </c>
      <c r="F227" s="136" t="s">
        <v>2431</v>
      </c>
      <c r="G227" s="137" t="s">
        <v>244</v>
      </c>
      <c r="H227" s="138">
        <v>1</v>
      </c>
      <c r="I227" s="139"/>
      <c r="J227" s="140">
        <f>ROUND(I227*H227,2)</f>
        <v>0</v>
      </c>
      <c r="K227" s="136" t="s">
        <v>331</v>
      </c>
      <c r="L227" s="34"/>
      <c r="M227" s="141" t="s">
        <v>19</v>
      </c>
      <c r="N227" s="142" t="s">
        <v>43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111</v>
      </c>
      <c r="AT227" s="145" t="s">
        <v>209</v>
      </c>
      <c r="AU227" s="145" t="s">
        <v>81</v>
      </c>
      <c r="AY227" s="19" t="s">
        <v>207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9" t="s">
        <v>79</v>
      </c>
      <c r="BK227" s="146">
        <f>ROUND(I227*H227,2)</f>
        <v>0</v>
      </c>
      <c r="BL227" s="19" t="s">
        <v>111</v>
      </c>
      <c r="BM227" s="145" t="s">
        <v>2432</v>
      </c>
    </row>
    <row r="228" spans="2:65" s="1" customFormat="1" ht="10">
      <c r="B228" s="34"/>
      <c r="D228" s="147" t="s">
        <v>215</v>
      </c>
      <c r="F228" s="148" t="s">
        <v>2431</v>
      </c>
      <c r="I228" s="149"/>
      <c r="L228" s="34"/>
      <c r="M228" s="150"/>
      <c r="T228" s="55"/>
      <c r="AT228" s="19" t="s">
        <v>215</v>
      </c>
      <c r="AU228" s="19" t="s">
        <v>81</v>
      </c>
    </row>
    <row r="229" spans="2:65" s="1" customFormat="1" ht="16.5" customHeight="1">
      <c r="B229" s="34"/>
      <c r="C229" s="134" t="s">
        <v>656</v>
      </c>
      <c r="D229" s="134" t="s">
        <v>209</v>
      </c>
      <c r="E229" s="135" t="s">
        <v>2433</v>
      </c>
      <c r="F229" s="136" t="s">
        <v>2434</v>
      </c>
      <c r="G229" s="137" t="s">
        <v>244</v>
      </c>
      <c r="H229" s="138">
        <v>1</v>
      </c>
      <c r="I229" s="139"/>
      <c r="J229" s="140">
        <f>ROUND(I229*H229,2)</f>
        <v>0</v>
      </c>
      <c r="K229" s="136" t="s">
        <v>331</v>
      </c>
      <c r="L229" s="34"/>
      <c r="M229" s="141" t="s">
        <v>19</v>
      </c>
      <c r="N229" s="142" t="s">
        <v>43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111</v>
      </c>
      <c r="AT229" s="145" t="s">
        <v>209</v>
      </c>
      <c r="AU229" s="145" t="s">
        <v>81</v>
      </c>
      <c r="AY229" s="19" t="s">
        <v>207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9" t="s">
        <v>79</v>
      </c>
      <c r="BK229" s="146">
        <f>ROUND(I229*H229,2)</f>
        <v>0</v>
      </c>
      <c r="BL229" s="19" t="s">
        <v>111</v>
      </c>
      <c r="BM229" s="145" t="s">
        <v>2435</v>
      </c>
    </row>
    <row r="230" spans="2:65" s="1" customFormat="1" ht="10">
      <c r="B230" s="34"/>
      <c r="D230" s="147" t="s">
        <v>215</v>
      </c>
      <c r="F230" s="148" t="s">
        <v>2434</v>
      </c>
      <c r="I230" s="149"/>
      <c r="L230" s="34"/>
      <c r="M230" s="150"/>
      <c r="T230" s="55"/>
      <c r="AT230" s="19" t="s">
        <v>215</v>
      </c>
      <c r="AU230" s="19" t="s">
        <v>81</v>
      </c>
    </row>
    <row r="231" spans="2:65" s="1" customFormat="1" ht="21.75" customHeight="1">
      <c r="B231" s="34"/>
      <c r="C231" s="134" t="s">
        <v>521</v>
      </c>
      <c r="D231" s="134" t="s">
        <v>209</v>
      </c>
      <c r="E231" s="135" t="s">
        <v>2436</v>
      </c>
      <c r="F231" s="136" t="s">
        <v>2437</v>
      </c>
      <c r="G231" s="137" t="s">
        <v>244</v>
      </c>
      <c r="H231" s="138">
        <v>1</v>
      </c>
      <c r="I231" s="139"/>
      <c r="J231" s="140">
        <f>ROUND(I231*H231,2)</f>
        <v>0</v>
      </c>
      <c r="K231" s="136" t="s">
        <v>331</v>
      </c>
      <c r="L231" s="34"/>
      <c r="M231" s="141" t="s">
        <v>19</v>
      </c>
      <c r="N231" s="142" t="s">
        <v>43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AR231" s="145" t="s">
        <v>111</v>
      </c>
      <c r="AT231" s="145" t="s">
        <v>209</v>
      </c>
      <c r="AU231" s="145" t="s">
        <v>81</v>
      </c>
      <c r="AY231" s="19" t="s">
        <v>207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9" t="s">
        <v>79</v>
      </c>
      <c r="BK231" s="146">
        <f>ROUND(I231*H231,2)</f>
        <v>0</v>
      </c>
      <c r="BL231" s="19" t="s">
        <v>111</v>
      </c>
      <c r="BM231" s="145" t="s">
        <v>2438</v>
      </c>
    </row>
    <row r="232" spans="2:65" s="1" customFormat="1" ht="10">
      <c r="B232" s="34"/>
      <c r="D232" s="147" t="s">
        <v>215</v>
      </c>
      <c r="F232" s="148" t="s">
        <v>2437</v>
      </c>
      <c r="I232" s="149"/>
      <c r="L232" s="34"/>
      <c r="M232" s="150"/>
      <c r="T232" s="55"/>
      <c r="AT232" s="19" t="s">
        <v>215</v>
      </c>
      <c r="AU232" s="19" t="s">
        <v>81</v>
      </c>
    </row>
    <row r="233" spans="2:65" s="1" customFormat="1" ht="16.5" customHeight="1">
      <c r="B233" s="34"/>
      <c r="C233" s="134" t="s">
        <v>557</v>
      </c>
      <c r="D233" s="134" t="s">
        <v>209</v>
      </c>
      <c r="E233" s="135" t="s">
        <v>2439</v>
      </c>
      <c r="F233" s="136" t="s">
        <v>2440</v>
      </c>
      <c r="G233" s="137" t="s">
        <v>244</v>
      </c>
      <c r="H233" s="138">
        <v>1</v>
      </c>
      <c r="I233" s="139"/>
      <c r="J233" s="140">
        <f>ROUND(I233*H233,2)</f>
        <v>0</v>
      </c>
      <c r="K233" s="136" t="s">
        <v>331</v>
      </c>
      <c r="L233" s="34"/>
      <c r="M233" s="141" t="s">
        <v>19</v>
      </c>
      <c r="N233" s="142" t="s">
        <v>43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AR233" s="145" t="s">
        <v>111</v>
      </c>
      <c r="AT233" s="145" t="s">
        <v>209</v>
      </c>
      <c r="AU233" s="145" t="s">
        <v>81</v>
      </c>
      <c r="AY233" s="19" t="s">
        <v>207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9" t="s">
        <v>79</v>
      </c>
      <c r="BK233" s="146">
        <f>ROUND(I233*H233,2)</f>
        <v>0</v>
      </c>
      <c r="BL233" s="19" t="s">
        <v>111</v>
      </c>
      <c r="BM233" s="145" t="s">
        <v>2441</v>
      </c>
    </row>
    <row r="234" spans="2:65" s="1" customFormat="1" ht="10">
      <c r="B234" s="34"/>
      <c r="D234" s="147" t="s">
        <v>215</v>
      </c>
      <c r="F234" s="148" t="s">
        <v>2440</v>
      </c>
      <c r="I234" s="149"/>
      <c r="L234" s="34"/>
      <c r="M234" s="150"/>
      <c r="T234" s="55"/>
      <c r="AT234" s="19" t="s">
        <v>215</v>
      </c>
      <c r="AU234" s="19" t="s">
        <v>81</v>
      </c>
    </row>
    <row r="235" spans="2:65" s="1" customFormat="1" ht="16.5" customHeight="1">
      <c r="B235" s="34"/>
      <c r="C235" s="134" t="s">
        <v>668</v>
      </c>
      <c r="D235" s="134" t="s">
        <v>209</v>
      </c>
      <c r="E235" s="135" t="s">
        <v>2442</v>
      </c>
      <c r="F235" s="136" t="s">
        <v>2443</v>
      </c>
      <c r="G235" s="137" t="s">
        <v>244</v>
      </c>
      <c r="H235" s="138">
        <v>1</v>
      </c>
      <c r="I235" s="139"/>
      <c r="J235" s="140">
        <f>ROUND(I235*H235,2)</f>
        <v>0</v>
      </c>
      <c r="K235" s="136" t="s">
        <v>331</v>
      </c>
      <c r="L235" s="34"/>
      <c r="M235" s="141" t="s">
        <v>19</v>
      </c>
      <c r="N235" s="142" t="s">
        <v>43</v>
      </c>
      <c r="P235" s="143">
        <f>O235*H235</f>
        <v>0</v>
      </c>
      <c r="Q235" s="143">
        <v>0</v>
      </c>
      <c r="R235" s="143">
        <f>Q235*H235</f>
        <v>0</v>
      </c>
      <c r="S235" s="143">
        <v>0</v>
      </c>
      <c r="T235" s="144">
        <f>S235*H235</f>
        <v>0</v>
      </c>
      <c r="AR235" s="145" t="s">
        <v>111</v>
      </c>
      <c r="AT235" s="145" t="s">
        <v>209</v>
      </c>
      <c r="AU235" s="145" t="s">
        <v>81</v>
      </c>
      <c r="AY235" s="19" t="s">
        <v>207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9" t="s">
        <v>79</v>
      </c>
      <c r="BK235" s="146">
        <f>ROUND(I235*H235,2)</f>
        <v>0</v>
      </c>
      <c r="BL235" s="19" t="s">
        <v>111</v>
      </c>
      <c r="BM235" s="145" t="s">
        <v>2444</v>
      </c>
    </row>
    <row r="236" spans="2:65" s="1" customFormat="1" ht="10">
      <c r="B236" s="34"/>
      <c r="D236" s="147" t="s">
        <v>215</v>
      </c>
      <c r="F236" s="148" t="s">
        <v>2443</v>
      </c>
      <c r="I236" s="149"/>
      <c r="L236" s="34"/>
      <c r="M236" s="150"/>
      <c r="T236" s="55"/>
      <c r="AT236" s="19" t="s">
        <v>215</v>
      </c>
      <c r="AU236" s="19" t="s">
        <v>81</v>
      </c>
    </row>
    <row r="237" spans="2:65" s="1" customFormat="1" ht="16.5" customHeight="1">
      <c r="B237" s="34"/>
      <c r="C237" s="134" t="s">
        <v>672</v>
      </c>
      <c r="D237" s="134" t="s">
        <v>209</v>
      </c>
      <c r="E237" s="135" t="s">
        <v>2445</v>
      </c>
      <c r="F237" s="136" t="s">
        <v>2446</v>
      </c>
      <c r="G237" s="137" t="s">
        <v>244</v>
      </c>
      <c r="H237" s="138">
        <v>1</v>
      </c>
      <c r="I237" s="139"/>
      <c r="J237" s="140">
        <f>ROUND(I237*H237,2)</f>
        <v>0</v>
      </c>
      <c r="K237" s="136" t="s">
        <v>331</v>
      </c>
      <c r="L237" s="34"/>
      <c r="M237" s="141" t="s">
        <v>19</v>
      </c>
      <c r="N237" s="142" t="s">
        <v>43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111</v>
      </c>
      <c r="AT237" s="145" t="s">
        <v>209</v>
      </c>
      <c r="AU237" s="145" t="s">
        <v>81</v>
      </c>
      <c r="AY237" s="19" t="s">
        <v>207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9" t="s">
        <v>79</v>
      </c>
      <c r="BK237" s="146">
        <f>ROUND(I237*H237,2)</f>
        <v>0</v>
      </c>
      <c r="BL237" s="19" t="s">
        <v>111</v>
      </c>
      <c r="BM237" s="145" t="s">
        <v>2447</v>
      </c>
    </row>
    <row r="238" spans="2:65" s="1" customFormat="1" ht="10">
      <c r="B238" s="34"/>
      <c r="D238" s="147" t="s">
        <v>215</v>
      </c>
      <c r="F238" s="148" t="s">
        <v>2446</v>
      </c>
      <c r="I238" s="149"/>
      <c r="L238" s="34"/>
      <c r="M238" s="150"/>
      <c r="T238" s="55"/>
      <c r="AT238" s="19" t="s">
        <v>215</v>
      </c>
      <c r="AU238" s="19" t="s">
        <v>81</v>
      </c>
    </row>
    <row r="239" spans="2:65" s="1" customFormat="1" ht="16.5" customHeight="1">
      <c r="B239" s="34"/>
      <c r="C239" s="134" t="s">
        <v>677</v>
      </c>
      <c r="D239" s="134" t="s">
        <v>209</v>
      </c>
      <c r="E239" s="135" t="s">
        <v>2448</v>
      </c>
      <c r="F239" s="136" t="s">
        <v>2449</v>
      </c>
      <c r="G239" s="137" t="s">
        <v>244</v>
      </c>
      <c r="H239" s="138">
        <v>1</v>
      </c>
      <c r="I239" s="139"/>
      <c r="J239" s="140">
        <f>ROUND(I239*H239,2)</f>
        <v>0</v>
      </c>
      <c r="K239" s="136" t="s">
        <v>331</v>
      </c>
      <c r="L239" s="34"/>
      <c r="M239" s="141" t="s">
        <v>19</v>
      </c>
      <c r="N239" s="142" t="s">
        <v>43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111</v>
      </c>
      <c r="AT239" s="145" t="s">
        <v>209</v>
      </c>
      <c r="AU239" s="145" t="s">
        <v>81</v>
      </c>
      <c r="AY239" s="19" t="s">
        <v>207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9" t="s">
        <v>79</v>
      </c>
      <c r="BK239" s="146">
        <f>ROUND(I239*H239,2)</f>
        <v>0</v>
      </c>
      <c r="BL239" s="19" t="s">
        <v>111</v>
      </c>
      <c r="BM239" s="145" t="s">
        <v>2450</v>
      </c>
    </row>
    <row r="240" spans="2:65" s="1" customFormat="1" ht="10">
      <c r="B240" s="34"/>
      <c r="D240" s="147" t="s">
        <v>215</v>
      </c>
      <c r="F240" s="148" t="s">
        <v>2449</v>
      </c>
      <c r="I240" s="149"/>
      <c r="L240" s="34"/>
      <c r="M240" s="150"/>
      <c r="T240" s="55"/>
      <c r="AT240" s="19" t="s">
        <v>215</v>
      </c>
      <c r="AU240" s="19" t="s">
        <v>81</v>
      </c>
    </row>
    <row r="241" spans="2:65" s="1" customFormat="1" ht="16.5" customHeight="1">
      <c r="B241" s="34"/>
      <c r="C241" s="134" t="s">
        <v>683</v>
      </c>
      <c r="D241" s="134" t="s">
        <v>209</v>
      </c>
      <c r="E241" s="135" t="s">
        <v>2451</v>
      </c>
      <c r="F241" s="136" t="s">
        <v>1678</v>
      </c>
      <c r="G241" s="137" t="s">
        <v>244</v>
      </c>
      <c r="H241" s="138">
        <v>1</v>
      </c>
      <c r="I241" s="139"/>
      <c r="J241" s="140">
        <f>ROUND(I241*H241,2)</f>
        <v>0</v>
      </c>
      <c r="K241" s="136" t="s">
        <v>331</v>
      </c>
      <c r="L241" s="34"/>
      <c r="M241" s="141" t="s">
        <v>19</v>
      </c>
      <c r="N241" s="142" t="s">
        <v>43</v>
      </c>
      <c r="P241" s="143">
        <f>O241*H241</f>
        <v>0</v>
      </c>
      <c r="Q241" s="143">
        <v>0</v>
      </c>
      <c r="R241" s="143">
        <f>Q241*H241</f>
        <v>0</v>
      </c>
      <c r="S241" s="143">
        <v>0</v>
      </c>
      <c r="T241" s="144">
        <f>S241*H241</f>
        <v>0</v>
      </c>
      <c r="AR241" s="145" t="s">
        <v>111</v>
      </c>
      <c r="AT241" s="145" t="s">
        <v>209</v>
      </c>
      <c r="AU241" s="145" t="s">
        <v>81</v>
      </c>
      <c r="AY241" s="19" t="s">
        <v>207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9" t="s">
        <v>79</v>
      </c>
      <c r="BK241" s="146">
        <f>ROUND(I241*H241,2)</f>
        <v>0</v>
      </c>
      <c r="BL241" s="19" t="s">
        <v>111</v>
      </c>
      <c r="BM241" s="145" t="s">
        <v>2452</v>
      </c>
    </row>
    <row r="242" spans="2:65" s="1" customFormat="1" ht="10">
      <c r="B242" s="34"/>
      <c r="D242" s="147" t="s">
        <v>215</v>
      </c>
      <c r="F242" s="148" t="s">
        <v>1678</v>
      </c>
      <c r="I242" s="149"/>
      <c r="L242" s="34"/>
      <c r="M242" s="150"/>
      <c r="T242" s="55"/>
      <c r="AT242" s="19" t="s">
        <v>215</v>
      </c>
      <c r="AU242" s="19" t="s">
        <v>81</v>
      </c>
    </row>
    <row r="243" spans="2:65" s="1" customFormat="1" ht="16.5" customHeight="1">
      <c r="B243" s="34"/>
      <c r="C243" s="134" t="s">
        <v>692</v>
      </c>
      <c r="D243" s="134" t="s">
        <v>209</v>
      </c>
      <c r="E243" s="135" t="s">
        <v>2453</v>
      </c>
      <c r="F243" s="136" t="s">
        <v>2454</v>
      </c>
      <c r="G243" s="137" t="s">
        <v>244</v>
      </c>
      <c r="H243" s="138">
        <v>1</v>
      </c>
      <c r="I243" s="139"/>
      <c r="J243" s="140">
        <f>ROUND(I243*H243,2)</f>
        <v>0</v>
      </c>
      <c r="K243" s="136" t="s">
        <v>331</v>
      </c>
      <c r="L243" s="34"/>
      <c r="M243" s="141" t="s">
        <v>19</v>
      </c>
      <c r="N243" s="142" t="s">
        <v>43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111</v>
      </c>
      <c r="AT243" s="145" t="s">
        <v>209</v>
      </c>
      <c r="AU243" s="145" t="s">
        <v>81</v>
      </c>
      <c r="AY243" s="19" t="s">
        <v>207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9" t="s">
        <v>79</v>
      </c>
      <c r="BK243" s="146">
        <f>ROUND(I243*H243,2)</f>
        <v>0</v>
      </c>
      <c r="BL243" s="19" t="s">
        <v>111</v>
      </c>
      <c r="BM243" s="145" t="s">
        <v>2455</v>
      </c>
    </row>
    <row r="244" spans="2:65" s="1" customFormat="1" ht="10">
      <c r="B244" s="34"/>
      <c r="D244" s="147" t="s">
        <v>215</v>
      </c>
      <c r="F244" s="148" t="s">
        <v>2454</v>
      </c>
      <c r="I244" s="149"/>
      <c r="L244" s="34"/>
      <c r="M244" s="202"/>
      <c r="N244" s="203"/>
      <c r="O244" s="203"/>
      <c r="P244" s="203"/>
      <c r="Q244" s="203"/>
      <c r="R244" s="203"/>
      <c r="S244" s="203"/>
      <c r="T244" s="204"/>
      <c r="AT244" s="19" t="s">
        <v>215</v>
      </c>
      <c r="AU244" s="19" t="s">
        <v>81</v>
      </c>
    </row>
    <row r="245" spans="2:65" s="1" customFormat="1" ht="7" customHeight="1">
      <c r="B245" s="43"/>
      <c r="C245" s="44"/>
      <c r="D245" s="44"/>
      <c r="E245" s="44"/>
      <c r="F245" s="44"/>
      <c r="G245" s="44"/>
      <c r="H245" s="44"/>
      <c r="I245" s="44"/>
      <c r="J245" s="44"/>
      <c r="K245" s="44"/>
      <c r="L245" s="34"/>
    </row>
  </sheetData>
  <sheetProtection algorithmName="SHA-512" hashValue="Bjix7BpD2S4k/LUoutnBgpdkcwc9qlY/KgBtqKXo0fMwsG1PyE/3+ViJI9Z905bhcL5woxh3rkKEJt7WcgaqEA==" saltValue="HGNKYZbXLRzrEWwBVRyN5Eaf9GMY33gv0J4xS5qNt3TE2CX6MZHwoxFPI9QbfJmEp9YhUPnYvrbbxnd2lvmRZA==" spinCount="100000" sheet="1" objects="1" scenarios="1" formatColumns="0" formatRows="0" autoFilter="0"/>
  <autoFilter ref="C97:K244" xr:uid="{00000000-0009-0000-0000-000009000000}"/>
  <mergeCells count="15">
    <mergeCell ref="E84:H84"/>
    <mergeCell ref="E88:H88"/>
    <mergeCell ref="E86:H86"/>
    <mergeCell ref="E90:H90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50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121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2456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ROUND(J96,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ROUND((SUM(BE96:BE149)),  2)</f>
        <v>0</v>
      </c>
      <c r="I37" s="96">
        <v>0.21</v>
      </c>
      <c r="J37" s="85">
        <f>ROUND(((SUM(BE96:BE149))*I37),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ROUND((SUM(BF96:BF149)),  2)</f>
        <v>0</v>
      </c>
      <c r="I38" s="96">
        <v>0.12</v>
      </c>
      <c r="J38" s="85">
        <f>ROUND(((SUM(BF96:BF149))*I38),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ROUND((SUM(BG96:BG149)),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ROUND((SUM(BH96:BH149)),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ROUND((SUM(BI96:BI149)),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>D.1.4.h - Zařízení EPS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J96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2457</v>
      </c>
      <c r="E68" s="108"/>
      <c r="F68" s="108"/>
      <c r="G68" s="108"/>
      <c r="H68" s="108"/>
      <c r="I68" s="108"/>
      <c r="J68" s="109">
        <f>J97</f>
        <v>0</v>
      </c>
      <c r="L68" s="106"/>
    </row>
    <row r="69" spans="2:47" s="9" customFormat="1" ht="19.899999999999999" customHeight="1">
      <c r="B69" s="110"/>
      <c r="D69" s="111" t="s">
        <v>2458</v>
      </c>
      <c r="E69" s="112"/>
      <c r="F69" s="112"/>
      <c r="G69" s="112"/>
      <c r="H69" s="112"/>
      <c r="I69" s="112"/>
      <c r="J69" s="113">
        <f>J98</f>
        <v>0</v>
      </c>
      <c r="L69" s="110"/>
    </row>
    <row r="70" spans="2:47" s="9" customFormat="1" ht="19.899999999999999" customHeight="1">
      <c r="B70" s="110"/>
      <c r="D70" s="111" t="s">
        <v>2459</v>
      </c>
      <c r="E70" s="112"/>
      <c r="F70" s="112"/>
      <c r="G70" s="112"/>
      <c r="H70" s="112"/>
      <c r="I70" s="112"/>
      <c r="J70" s="113">
        <f>J113</f>
        <v>0</v>
      </c>
      <c r="L70" s="110"/>
    </row>
    <row r="71" spans="2:47" s="9" customFormat="1" ht="19.899999999999999" customHeight="1">
      <c r="B71" s="110"/>
      <c r="D71" s="111" t="s">
        <v>2460</v>
      </c>
      <c r="E71" s="112"/>
      <c r="F71" s="112"/>
      <c r="G71" s="112"/>
      <c r="H71" s="112"/>
      <c r="I71" s="112"/>
      <c r="J71" s="113">
        <f>J116</f>
        <v>0</v>
      </c>
      <c r="L71" s="110"/>
    </row>
    <row r="72" spans="2:47" s="9" customFormat="1" ht="19.899999999999999" customHeight="1">
      <c r="B72" s="110"/>
      <c r="D72" s="111" t="s">
        <v>2461</v>
      </c>
      <c r="E72" s="112"/>
      <c r="F72" s="112"/>
      <c r="G72" s="112"/>
      <c r="H72" s="112"/>
      <c r="I72" s="112"/>
      <c r="J72" s="113">
        <f>J143</f>
        <v>0</v>
      </c>
      <c r="L72" s="110"/>
    </row>
    <row r="73" spans="2:47" s="1" customFormat="1" ht="21.75" customHeight="1">
      <c r="B73" s="34"/>
      <c r="L73" s="34"/>
    </row>
    <row r="74" spans="2:47" s="1" customFormat="1" ht="7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4"/>
    </row>
    <row r="78" spans="2:47" s="1" customFormat="1" ht="7" customHeight="1"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34"/>
    </row>
    <row r="79" spans="2:47" s="1" customFormat="1" ht="25" customHeight="1">
      <c r="B79" s="34"/>
      <c r="C79" s="23" t="s">
        <v>192</v>
      </c>
      <c r="L79" s="34"/>
    </row>
    <row r="80" spans="2:47" s="1" customFormat="1" ht="7" customHeight="1">
      <c r="B80" s="34"/>
      <c r="L80" s="34"/>
    </row>
    <row r="81" spans="2:63" s="1" customFormat="1" ht="12" customHeight="1">
      <c r="B81" s="34"/>
      <c r="C81" s="29" t="s">
        <v>16</v>
      </c>
      <c r="L81" s="34"/>
    </row>
    <row r="82" spans="2:63" s="1" customFormat="1" ht="26.25" customHeight="1">
      <c r="B82" s="34"/>
      <c r="E82" s="342" t="str">
        <f>E7</f>
        <v>ZČU - REKONSTRUKCE POSLUCHÁREN UP 101,104,108,112 a 115</v>
      </c>
      <c r="F82" s="343"/>
      <c r="G82" s="343"/>
      <c r="H82" s="343"/>
      <c r="L82" s="34"/>
    </row>
    <row r="83" spans="2:63" ht="12" customHeight="1">
      <c r="B83" s="22"/>
      <c r="C83" s="29" t="s">
        <v>147</v>
      </c>
      <c r="L83" s="22"/>
    </row>
    <row r="84" spans="2:63" ht="16.5" customHeight="1">
      <c r="B84" s="22"/>
      <c r="E84" s="342" t="s">
        <v>150</v>
      </c>
      <c r="F84" s="312"/>
      <c r="G84" s="312"/>
      <c r="H84" s="312"/>
      <c r="L84" s="22"/>
    </row>
    <row r="85" spans="2:63" ht="12" customHeight="1">
      <c r="B85" s="22"/>
      <c r="C85" s="29" t="s">
        <v>153</v>
      </c>
      <c r="L85" s="22"/>
    </row>
    <row r="86" spans="2:63" s="1" customFormat="1" ht="16.5" customHeight="1">
      <c r="B86" s="34"/>
      <c r="E86" s="340" t="s">
        <v>1450</v>
      </c>
      <c r="F86" s="344"/>
      <c r="G86" s="344"/>
      <c r="H86" s="344"/>
      <c r="L86" s="34"/>
    </row>
    <row r="87" spans="2:63" s="1" customFormat="1" ht="12" customHeight="1">
      <c r="B87" s="34"/>
      <c r="C87" s="29" t="s">
        <v>1451</v>
      </c>
      <c r="L87" s="34"/>
    </row>
    <row r="88" spans="2:63" s="1" customFormat="1" ht="16.5" customHeight="1">
      <c r="B88" s="34"/>
      <c r="E88" s="305" t="str">
        <f>E13</f>
        <v>D.1.4.h - Zařízení EPS</v>
      </c>
      <c r="F88" s="344"/>
      <c r="G88" s="344"/>
      <c r="H88" s="344"/>
      <c r="L88" s="34"/>
    </row>
    <row r="89" spans="2:63" s="1" customFormat="1" ht="7" customHeight="1">
      <c r="B89" s="34"/>
      <c r="L89" s="34"/>
    </row>
    <row r="90" spans="2:63" s="1" customFormat="1" ht="12" customHeight="1">
      <c r="B90" s="34"/>
      <c r="C90" s="29" t="s">
        <v>21</v>
      </c>
      <c r="F90" s="27" t="str">
        <f>F16</f>
        <v>Areál ZČU, Univerzitní 22, 306 14 Plzeň</v>
      </c>
      <c r="I90" s="29" t="s">
        <v>23</v>
      </c>
      <c r="J90" s="51" t="str">
        <f>IF(J16="","",J16)</f>
        <v>15. 1. 2024</v>
      </c>
      <c r="L90" s="34"/>
    </row>
    <row r="91" spans="2:63" s="1" customFormat="1" ht="7" customHeight="1">
      <c r="B91" s="34"/>
      <c r="L91" s="34"/>
    </row>
    <row r="92" spans="2:63" s="1" customFormat="1" ht="25.65" customHeight="1">
      <c r="B92" s="34"/>
      <c r="C92" s="29" t="s">
        <v>25</v>
      </c>
      <c r="F92" s="27" t="str">
        <f>E19</f>
        <v>Západočeská univerzita v Plzni, Univerzitní 8, 306</v>
      </c>
      <c r="I92" s="29" t="s">
        <v>31</v>
      </c>
      <c r="J92" s="32" t="str">
        <f>E25</f>
        <v>ATELIER SOUKUP OPL ŠVEHLA S.R.O.</v>
      </c>
      <c r="L92" s="34"/>
    </row>
    <row r="93" spans="2:63" s="1" customFormat="1" ht="15.15" customHeight="1">
      <c r="B93" s="34"/>
      <c r="C93" s="29" t="s">
        <v>29</v>
      </c>
      <c r="F93" s="27" t="str">
        <f>IF(E22="","",E22)</f>
        <v>Vyplň údaj</v>
      </c>
      <c r="I93" s="29" t="s">
        <v>34</v>
      </c>
      <c r="J93" s="32" t="str">
        <f>E28</f>
        <v>Michal Jirka</v>
      </c>
      <c r="L93" s="34"/>
    </row>
    <row r="94" spans="2:63" s="1" customFormat="1" ht="10.25" customHeight="1">
      <c r="B94" s="34"/>
      <c r="L94" s="34"/>
    </row>
    <row r="95" spans="2:63" s="10" customFormat="1" ht="29.25" customHeight="1">
      <c r="B95" s="114"/>
      <c r="C95" s="115" t="s">
        <v>193</v>
      </c>
      <c r="D95" s="116" t="s">
        <v>57</v>
      </c>
      <c r="E95" s="116" t="s">
        <v>53</v>
      </c>
      <c r="F95" s="116" t="s">
        <v>54</v>
      </c>
      <c r="G95" s="116" t="s">
        <v>194</v>
      </c>
      <c r="H95" s="116" t="s">
        <v>195</v>
      </c>
      <c r="I95" s="116" t="s">
        <v>196</v>
      </c>
      <c r="J95" s="116" t="s">
        <v>159</v>
      </c>
      <c r="K95" s="117" t="s">
        <v>197</v>
      </c>
      <c r="L95" s="114"/>
      <c r="M95" s="58" t="s">
        <v>19</v>
      </c>
      <c r="N95" s="59" t="s">
        <v>42</v>
      </c>
      <c r="O95" s="59" t="s">
        <v>198</v>
      </c>
      <c r="P95" s="59" t="s">
        <v>199</v>
      </c>
      <c r="Q95" s="59" t="s">
        <v>200</v>
      </c>
      <c r="R95" s="59" t="s">
        <v>201</v>
      </c>
      <c r="S95" s="59" t="s">
        <v>202</v>
      </c>
      <c r="T95" s="60" t="s">
        <v>203</v>
      </c>
    </row>
    <row r="96" spans="2:63" s="1" customFormat="1" ht="22.75" customHeight="1">
      <c r="B96" s="34"/>
      <c r="C96" s="63" t="s">
        <v>204</v>
      </c>
      <c r="J96" s="118">
        <f>BK96</f>
        <v>0</v>
      </c>
      <c r="L96" s="34"/>
      <c r="M96" s="61"/>
      <c r="N96" s="52"/>
      <c r="O96" s="52"/>
      <c r="P96" s="119">
        <f>P97</f>
        <v>0</v>
      </c>
      <c r="Q96" s="52"/>
      <c r="R96" s="119">
        <f>R97</f>
        <v>0</v>
      </c>
      <c r="S96" s="52"/>
      <c r="T96" s="120">
        <f>T97</f>
        <v>0</v>
      </c>
      <c r="AT96" s="19" t="s">
        <v>71</v>
      </c>
      <c r="AU96" s="19" t="s">
        <v>160</v>
      </c>
      <c r="BK96" s="121">
        <f>BK97</f>
        <v>0</v>
      </c>
    </row>
    <row r="97" spans="2:65" s="11" customFormat="1" ht="25.9" customHeight="1">
      <c r="B97" s="122"/>
      <c r="D97" s="123" t="s">
        <v>71</v>
      </c>
      <c r="E97" s="124" t="s">
        <v>1967</v>
      </c>
      <c r="F97" s="124" t="s">
        <v>2462</v>
      </c>
      <c r="I97" s="125"/>
      <c r="J97" s="126">
        <f>BK97</f>
        <v>0</v>
      </c>
      <c r="L97" s="122"/>
      <c r="M97" s="127"/>
      <c r="P97" s="128">
        <f>P98+P113+P116+P143</f>
        <v>0</v>
      </c>
      <c r="R97" s="128">
        <f>R98+R113+R116+R143</f>
        <v>0</v>
      </c>
      <c r="T97" s="129">
        <f>T98+T113+T116+T143</f>
        <v>0</v>
      </c>
      <c r="AR97" s="123" t="s">
        <v>79</v>
      </c>
      <c r="AT97" s="130" t="s">
        <v>71</v>
      </c>
      <c r="AU97" s="130" t="s">
        <v>72</v>
      </c>
      <c r="AY97" s="123" t="s">
        <v>207</v>
      </c>
      <c r="BK97" s="131">
        <f>BK98+BK113+BK116+BK143</f>
        <v>0</v>
      </c>
    </row>
    <row r="98" spans="2:65" s="11" customFormat="1" ht="22.75" customHeight="1">
      <c r="B98" s="122"/>
      <c r="D98" s="123" t="s">
        <v>71</v>
      </c>
      <c r="E98" s="132" t="s">
        <v>1475</v>
      </c>
      <c r="F98" s="132" t="s">
        <v>120</v>
      </c>
      <c r="I98" s="125"/>
      <c r="J98" s="133">
        <f>BK98</f>
        <v>0</v>
      </c>
      <c r="L98" s="122"/>
      <c r="M98" s="127"/>
      <c r="P98" s="128">
        <f>SUM(P99:P112)</f>
        <v>0</v>
      </c>
      <c r="R98" s="128">
        <f>SUM(R99:R112)</f>
        <v>0</v>
      </c>
      <c r="T98" s="129">
        <f>SUM(T99:T112)</f>
        <v>0</v>
      </c>
      <c r="AR98" s="123" t="s">
        <v>79</v>
      </c>
      <c r="AT98" s="130" t="s">
        <v>71</v>
      </c>
      <c r="AU98" s="130" t="s">
        <v>79</v>
      </c>
      <c r="AY98" s="123" t="s">
        <v>207</v>
      </c>
      <c r="BK98" s="131">
        <f>SUM(BK99:BK112)</f>
        <v>0</v>
      </c>
    </row>
    <row r="99" spans="2:65" s="1" customFormat="1" ht="21.75" customHeight="1">
      <c r="B99" s="34"/>
      <c r="C99" s="134" t="s">
        <v>79</v>
      </c>
      <c r="D99" s="134" t="s">
        <v>209</v>
      </c>
      <c r="E99" s="135" t="s">
        <v>2463</v>
      </c>
      <c r="F99" s="136" t="s">
        <v>2464</v>
      </c>
      <c r="G99" s="137" t="s">
        <v>244</v>
      </c>
      <c r="H99" s="138">
        <v>7</v>
      </c>
      <c r="I99" s="139"/>
      <c r="J99" s="140">
        <f>ROUND(I99*H99,2)</f>
        <v>0</v>
      </c>
      <c r="K99" s="136" t="s">
        <v>331</v>
      </c>
      <c r="L99" s="34"/>
      <c r="M99" s="141" t="s">
        <v>19</v>
      </c>
      <c r="N99" s="142" t="s">
        <v>43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5" t="s">
        <v>111</v>
      </c>
      <c r="AT99" s="145" t="s">
        <v>209</v>
      </c>
      <c r="AU99" s="145" t="s">
        <v>81</v>
      </c>
      <c r="AY99" s="19" t="s">
        <v>207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9" t="s">
        <v>79</v>
      </c>
      <c r="BK99" s="146">
        <f>ROUND(I99*H99,2)</f>
        <v>0</v>
      </c>
      <c r="BL99" s="19" t="s">
        <v>111</v>
      </c>
      <c r="BM99" s="145" t="s">
        <v>1231</v>
      </c>
    </row>
    <row r="100" spans="2:65" s="1" customFormat="1" ht="10">
      <c r="B100" s="34"/>
      <c r="D100" s="147" t="s">
        <v>215</v>
      </c>
      <c r="F100" s="148" t="s">
        <v>2464</v>
      </c>
      <c r="I100" s="149"/>
      <c r="L100" s="34"/>
      <c r="M100" s="150"/>
      <c r="T100" s="55"/>
      <c r="AT100" s="19" t="s">
        <v>215</v>
      </c>
      <c r="AU100" s="19" t="s">
        <v>81</v>
      </c>
    </row>
    <row r="101" spans="2:65" s="1" customFormat="1" ht="24.15" customHeight="1">
      <c r="B101" s="34"/>
      <c r="C101" s="134" t="s">
        <v>81</v>
      </c>
      <c r="D101" s="134" t="s">
        <v>209</v>
      </c>
      <c r="E101" s="135" t="s">
        <v>2465</v>
      </c>
      <c r="F101" s="136" t="s">
        <v>2466</v>
      </c>
      <c r="G101" s="137" t="s">
        <v>244</v>
      </c>
      <c r="H101" s="138">
        <v>7</v>
      </c>
      <c r="I101" s="139"/>
      <c r="J101" s="140">
        <f>ROUND(I101*H101,2)</f>
        <v>0</v>
      </c>
      <c r="K101" s="136" t="s">
        <v>331</v>
      </c>
      <c r="L101" s="34"/>
      <c r="M101" s="141" t="s">
        <v>19</v>
      </c>
      <c r="N101" s="14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111</v>
      </c>
      <c r="AT101" s="145" t="s">
        <v>209</v>
      </c>
      <c r="AU101" s="145" t="s">
        <v>81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1246</v>
      </c>
    </row>
    <row r="102" spans="2:65" s="1" customFormat="1" ht="10">
      <c r="B102" s="34"/>
      <c r="D102" s="147" t="s">
        <v>215</v>
      </c>
      <c r="F102" s="148" t="s">
        <v>2466</v>
      </c>
      <c r="I102" s="149"/>
      <c r="L102" s="34"/>
      <c r="M102" s="150"/>
      <c r="T102" s="55"/>
      <c r="AT102" s="19" t="s">
        <v>215</v>
      </c>
      <c r="AU102" s="19" t="s">
        <v>81</v>
      </c>
    </row>
    <row r="103" spans="2:65" s="1" customFormat="1" ht="16.5" customHeight="1">
      <c r="B103" s="34"/>
      <c r="C103" s="134" t="s">
        <v>92</v>
      </c>
      <c r="D103" s="134" t="s">
        <v>209</v>
      </c>
      <c r="E103" s="135" t="s">
        <v>2467</v>
      </c>
      <c r="F103" s="136" t="s">
        <v>2468</v>
      </c>
      <c r="G103" s="137" t="s">
        <v>244</v>
      </c>
      <c r="H103" s="138">
        <v>7</v>
      </c>
      <c r="I103" s="139"/>
      <c r="J103" s="140">
        <f>ROUND(I103*H103,2)</f>
        <v>0</v>
      </c>
      <c r="K103" s="136" t="s">
        <v>331</v>
      </c>
      <c r="L103" s="34"/>
      <c r="M103" s="141" t="s">
        <v>19</v>
      </c>
      <c r="N103" s="142" t="s">
        <v>43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111</v>
      </c>
      <c r="AT103" s="145" t="s">
        <v>209</v>
      </c>
      <c r="AU103" s="145" t="s">
        <v>81</v>
      </c>
      <c r="AY103" s="19" t="s">
        <v>207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79</v>
      </c>
      <c r="BK103" s="146">
        <f>ROUND(I103*H103,2)</f>
        <v>0</v>
      </c>
      <c r="BL103" s="19" t="s">
        <v>111</v>
      </c>
      <c r="BM103" s="145" t="s">
        <v>1258</v>
      </c>
    </row>
    <row r="104" spans="2:65" s="1" customFormat="1" ht="10">
      <c r="B104" s="34"/>
      <c r="D104" s="147" t="s">
        <v>215</v>
      </c>
      <c r="F104" s="148" t="s">
        <v>2468</v>
      </c>
      <c r="I104" s="149"/>
      <c r="L104" s="34"/>
      <c r="M104" s="150"/>
      <c r="T104" s="55"/>
      <c r="AT104" s="19" t="s">
        <v>215</v>
      </c>
      <c r="AU104" s="19" t="s">
        <v>81</v>
      </c>
    </row>
    <row r="105" spans="2:65" s="1" customFormat="1" ht="16.5" customHeight="1">
      <c r="B105" s="34"/>
      <c r="C105" s="134" t="s">
        <v>111</v>
      </c>
      <c r="D105" s="134" t="s">
        <v>209</v>
      </c>
      <c r="E105" s="135" t="s">
        <v>2469</v>
      </c>
      <c r="F105" s="136" t="s">
        <v>2470</v>
      </c>
      <c r="G105" s="137" t="s">
        <v>244</v>
      </c>
      <c r="H105" s="138">
        <v>2</v>
      </c>
      <c r="I105" s="139"/>
      <c r="J105" s="140">
        <f>ROUND(I105*H105,2)</f>
        <v>0</v>
      </c>
      <c r="K105" s="136" t="s">
        <v>331</v>
      </c>
      <c r="L105" s="34"/>
      <c r="M105" s="141" t="s">
        <v>19</v>
      </c>
      <c r="N105" s="142" t="s">
        <v>43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111</v>
      </c>
      <c r="AT105" s="145" t="s">
        <v>209</v>
      </c>
      <c r="AU105" s="145" t="s">
        <v>81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111</v>
      </c>
      <c r="BM105" s="145" t="s">
        <v>1272</v>
      </c>
    </row>
    <row r="106" spans="2:65" s="1" customFormat="1" ht="10">
      <c r="B106" s="34"/>
      <c r="D106" s="147" t="s">
        <v>215</v>
      </c>
      <c r="F106" s="148" t="s">
        <v>2470</v>
      </c>
      <c r="I106" s="149"/>
      <c r="L106" s="34"/>
      <c r="M106" s="150"/>
      <c r="T106" s="55"/>
      <c r="AT106" s="19" t="s">
        <v>215</v>
      </c>
      <c r="AU106" s="19" t="s">
        <v>81</v>
      </c>
    </row>
    <row r="107" spans="2:65" s="1" customFormat="1" ht="16.5" customHeight="1">
      <c r="B107" s="34"/>
      <c r="C107" s="134" t="s">
        <v>241</v>
      </c>
      <c r="D107" s="134" t="s">
        <v>209</v>
      </c>
      <c r="E107" s="135" t="s">
        <v>2471</v>
      </c>
      <c r="F107" s="136" t="s">
        <v>2472</v>
      </c>
      <c r="G107" s="137" t="s">
        <v>244</v>
      </c>
      <c r="H107" s="138">
        <v>7</v>
      </c>
      <c r="I107" s="139"/>
      <c r="J107" s="140">
        <f>ROUND(I107*H107,2)</f>
        <v>0</v>
      </c>
      <c r="K107" s="136" t="s">
        <v>331</v>
      </c>
      <c r="L107" s="34"/>
      <c r="M107" s="141" t="s">
        <v>19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111</v>
      </c>
      <c r="AT107" s="145" t="s">
        <v>209</v>
      </c>
      <c r="AU107" s="145" t="s">
        <v>81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1287</v>
      </c>
    </row>
    <row r="108" spans="2:65" s="1" customFormat="1" ht="10">
      <c r="B108" s="34"/>
      <c r="D108" s="147" t="s">
        <v>215</v>
      </c>
      <c r="F108" s="148" t="s">
        <v>2472</v>
      </c>
      <c r="I108" s="149"/>
      <c r="L108" s="34"/>
      <c r="M108" s="150"/>
      <c r="T108" s="55"/>
      <c r="AT108" s="19" t="s">
        <v>215</v>
      </c>
      <c r="AU108" s="19" t="s">
        <v>81</v>
      </c>
    </row>
    <row r="109" spans="2:65" s="1" customFormat="1" ht="16.5" customHeight="1">
      <c r="B109" s="34"/>
      <c r="C109" s="134" t="s">
        <v>250</v>
      </c>
      <c r="D109" s="134" t="s">
        <v>209</v>
      </c>
      <c r="E109" s="135" t="s">
        <v>2473</v>
      </c>
      <c r="F109" s="136" t="s">
        <v>2474</v>
      </c>
      <c r="G109" s="137" t="s">
        <v>244</v>
      </c>
      <c r="H109" s="138">
        <v>7</v>
      </c>
      <c r="I109" s="139"/>
      <c r="J109" s="140">
        <f>ROUND(I109*H109,2)</f>
        <v>0</v>
      </c>
      <c r="K109" s="136" t="s">
        <v>331</v>
      </c>
      <c r="L109" s="34"/>
      <c r="M109" s="141" t="s">
        <v>19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111</v>
      </c>
      <c r="AT109" s="145" t="s">
        <v>209</v>
      </c>
      <c r="AU109" s="145" t="s">
        <v>81</v>
      </c>
      <c r="AY109" s="19" t="s">
        <v>207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79</v>
      </c>
      <c r="BK109" s="146">
        <f>ROUND(I109*H109,2)</f>
        <v>0</v>
      </c>
      <c r="BL109" s="19" t="s">
        <v>111</v>
      </c>
      <c r="BM109" s="145" t="s">
        <v>1301</v>
      </c>
    </row>
    <row r="110" spans="2:65" s="1" customFormat="1" ht="10">
      <c r="B110" s="34"/>
      <c r="D110" s="147" t="s">
        <v>215</v>
      </c>
      <c r="F110" s="148" t="s">
        <v>2474</v>
      </c>
      <c r="I110" s="149"/>
      <c r="L110" s="34"/>
      <c r="M110" s="150"/>
      <c r="T110" s="55"/>
      <c r="AT110" s="19" t="s">
        <v>215</v>
      </c>
      <c r="AU110" s="19" t="s">
        <v>81</v>
      </c>
    </row>
    <row r="111" spans="2:65" s="1" customFormat="1" ht="16.5" customHeight="1">
      <c r="B111" s="34"/>
      <c r="C111" s="134" t="s">
        <v>257</v>
      </c>
      <c r="D111" s="134" t="s">
        <v>209</v>
      </c>
      <c r="E111" s="135" t="s">
        <v>2475</v>
      </c>
      <c r="F111" s="136" t="s">
        <v>2476</v>
      </c>
      <c r="G111" s="137" t="s">
        <v>244</v>
      </c>
      <c r="H111" s="138">
        <v>1</v>
      </c>
      <c r="I111" s="139"/>
      <c r="J111" s="140">
        <f>ROUND(I111*H111,2)</f>
        <v>0</v>
      </c>
      <c r="K111" s="136" t="s">
        <v>331</v>
      </c>
      <c r="L111" s="34"/>
      <c r="M111" s="141" t="s">
        <v>19</v>
      </c>
      <c r="N111" s="14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111</v>
      </c>
      <c r="AT111" s="145" t="s">
        <v>209</v>
      </c>
      <c r="AU111" s="145" t="s">
        <v>81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111</v>
      </c>
      <c r="BM111" s="145" t="s">
        <v>1314</v>
      </c>
    </row>
    <row r="112" spans="2:65" s="1" customFormat="1" ht="10">
      <c r="B112" s="34"/>
      <c r="D112" s="147" t="s">
        <v>215</v>
      </c>
      <c r="F112" s="148" t="s">
        <v>2476</v>
      </c>
      <c r="I112" s="149"/>
      <c r="L112" s="34"/>
      <c r="M112" s="150"/>
      <c r="T112" s="55"/>
      <c r="AT112" s="19" t="s">
        <v>215</v>
      </c>
      <c r="AU112" s="19" t="s">
        <v>81</v>
      </c>
    </row>
    <row r="113" spans="2:65" s="11" customFormat="1" ht="22.75" customHeight="1">
      <c r="B113" s="122"/>
      <c r="D113" s="123" t="s">
        <v>71</v>
      </c>
      <c r="E113" s="132" t="s">
        <v>1782</v>
      </c>
      <c r="F113" s="132" t="s">
        <v>2477</v>
      </c>
      <c r="I113" s="125"/>
      <c r="J113" s="133">
        <f>BK113</f>
        <v>0</v>
      </c>
      <c r="L113" s="122"/>
      <c r="M113" s="127"/>
      <c r="P113" s="128">
        <f>SUM(P114:P115)</f>
        <v>0</v>
      </c>
      <c r="R113" s="128">
        <f>SUM(R114:R115)</f>
        <v>0</v>
      </c>
      <c r="T113" s="129">
        <f>SUM(T114:T115)</f>
        <v>0</v>
      </c>
      <c r="AR113" s="123" t="s">
        <v>79</v>
      </c>
      <c r="AT113" s="130" t="s">
        <v>71</v>
      </c>
      <c r="AU113" s="130" t="s">
        <v>79</v>
      </c>
      <c r="AY113" s="123" t="s">
        <v>207</v>
      </c>
      <c r="BK113" s="131">
        <f>SUM(BK114:BK115)</f>
        <v>0</v>
      </c>
    </row>
    <row r="114" spans="2:65" s="1" customFormat="1" ht="16.5" customHeight="1">
      <c r="B114" s="34"/>
      <c r="C114" s="134" t="s">
        <v>227</v>
      </c>
      <c r="D114" s="134" t="s">
        <v>209</v>
      </c>
      <c r="E114" s="135" t="s">
        <v>2478</v>
      </c>
      <c r="F114" s="136" t="s">
        <v>2479</v>
      </c>
      <c r="G114" s="137" t="s">
        <v>244</v>
      </c>
      <c r="H114" s="138">
        <v>10</v>
      </c>
      <c r="I114" s="139"/>
      <c r="J114" s="140">
        <f>ROUND(I114*H114,2)</f>
        <v>0</v>
      </c>
      <c r="K114" s="136" t="s">
        <v>331</v>
      </c>
      <c r="L114" s="34"/>
      <c r="M114" s="141" t="s">
        <v>19</v>
      </c>
      <c r="N114" s="142" t="s">
        <v>43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111</v>
      </c>
      <c r="AT114" s="145" t="s">
        <v>209</v>
      </c>
      <c r="AU114" s="145" t="s">
        <v>81</v>
      </c>
      <c r="AY114" s="19" t="s">
        <v>207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79</v>
      </c>
      <c r="BK114" s="146">
        <f>ROUND(I114*H114,2)</f>
        <v>0</v>
      </c>
      <c r="BL114" s="19" t="s">
        <v>111</v>
      </c>
      <c r="BM114" s="145" t="s">
        <v>1326</v>
      </c>
    </row>
    <row r="115" spans="2:65" s="1" customFormat="1" ht="10">
      <c r="B115" s="34"/>
      <c r="D115" s="147" t="s">
        <v>215</v>
      </c>
      <c r="F115" s="148" t="s">
        <v>2479</v>
      </c>
      <c r="I115" s="149"/>
      <c r="L115" s="34"/>
      <c r="M115" s="150"/>
      <c r="T115" s="55"/>
      <c r="AT115" s="19" t="s">
        <v>215</v>
      </c>
      <c r="AU115" s="19" t="s">
        <v>81</v>
      </c>
    </row>
    <row r="116" spans="2:65" s="11" customFormat="1" ht="22.75" customHeight="1">
      <c r="B116" s="122"/>
      <c r="D116" s="123" t="s">
        <v>71</v>
      </c>
      <c r="E116" s="132" t="s">
        <v>2010</v>
      </c>
      <c r="F116" s="132" t="s">
        <v>2480</v>
      </c>
      <c r="I116" s="125"/>
      <c r="J116" s="133">
        <f>BK116</f>
        <v>0</v>
      </c>
      <c r="L116" s="122"/>
      <c r="M116" s="127"/>
      <c r="P116" s="128">
        <f>SUM(P117:P142)</f>
        <v>0</v>
      </c>
      <c r="R116" s="128">
        <f>SUM(R117:R142)</f>
        <v>0</v>
      </c>
      <c r="T116" s="129">
        <f>SUM(T117:T142)</f>
        <v>0</v>
      </c>
      <c r="AR116" s="123" t="s">
        <v>79</v>
      </c>
      <c r="AT116" s="130" t="s">
        <v>71</v>
      </c>
      <c r="AU116" s="130" t="s">
        <v>79</v>
      </c>
      <c r="AY116" s="123" t="s">
        <v>207</v>
      </c>
      <c r="BK116" s="131">
        <f>SUM(BK117:BK142)</f>
        <v>0</v>
      </c>
    </row>
    <row r="117" spans="2:65" s="1" customFormat="1" ht="24.15" customHeight="1">
      <c r="B117" s="34"/>
      <c r="C117" s="134" t="s">
        <v>272</v>
      </c>
      <c r="D117" s="134" t="s">
        <v>209</v>
      </c>
      <c r="E117" s="135" t="s">
        <v>2481</v>
      </c>
      <c r="F117" s="136" t="s">
        <v>2482</v>
      </c>
      <c r="G117" s="137" t="s">
        <v>654</v>
      </c>
      <c r="H117" s="138">
        <v>90</v>
      </c>
      <c r="I117" s="139"/>
      <c r="J117" s="140">
        <f>ROUND(I117*H117,2)</f>
        <v>0</v>
      </c>
      <c r="K117" s="136" t="s">
        <v>331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111</v>
      </c>
      <c r="AT117" s="145" t="s">
        <v>209</v>
      </c>
      <c r="AU117" s="145" t="s">
        <v>81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1340</v>
      </c>
    </row>
    <row r="118" spans="2:65" s="1" customFormat="1" ht="10">
      <c r="B118" s="34"/>
      <c r="D118" s="147" t="s">
        <v>215</v>
      </c>
      <c r="F118" s="148" t="s">
        <v>2483</v>
      </c>
      <c r="I118" s="149"/>
      <c r="L118" s="34"/>
      <c r="M118" s="150"/>
      <c r="T118" s="55"/>
      <c r="AT118" s="19" t="s">
        <v>215</v>
      </c>
      <c r="AU118" s="19" t="s">
        <v>81</v>
      </c>
    </row>
    <row r="119" spans="2:65" s="1" customFormat="1" ht="24.15" customHeight="1">
      <c r="B119" s="34"/>
      <c r="C119" s="134" t="s">
        <v>282</v>
      </c>
      <c r="D119" s="134" t="s">
        <v>209</v>
      </c>
      <c r="E119" s="135" t="s">
        <v>2484</v>
      </c>
      <c r="F119" s="136" t="s">
        <v>2485</v>
      </c>
      <c r="G119" s="137" t="s">
        <v>654</v>
      </c>
      <c r="H119" s="138">
        <v>20</v>
      </c>
      <c r="I119" s="139"/>
      <c r="J119" s="140">
        <f>ROUND(I119*H119,2)</f>
        <v>0</v>
      </c>
      <c r="K119" s="136" t="s">
        <v>331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81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1353</v>
      </c>
    </row>
    <row r="120" spans="2:65" s="1" customFormat="1" ht="18">
      <c r="B120" s="34"/>
      <c r="D120" s="147" t="s">
        <v>215</v>
      </c>
      <c r="F120" s="148" t="s">
        <v>2485</v>
      </c>
      <c r="I120" s="149"/>
      <c r="L120" s="34"/>
      <c r="M120" s="150"/>
      <c r="T120" s="55"/>
      <c r="AT120" s="19" t="s">
        <v>215</v>
      </c>
      <c r="AU120" s="19" t="s">
        <v>81</v>
      </c>
    </row>
    <row r="121" spans="2:65" s="1" customFormat="1" ht="16.5" customHeight="1">
      <c r="B121" s="34"/>
      <c r="C121" s="134" t="s">
        <v>292</v>
      </c>
      <c r="D121" s="134" t="s">
        <v>209</v>
      </c>
      <c r="E121" s="135" t="s">
        <v>2486</v>
      </c>
      <c r="F121" s="136" t="s">
        <v>2487</v>
      </c>
      <c r="G121" s="137" t="s">
        <v>1422</v>
      </c>
      <c r="H121" s="138">
        <v>5</v>
      </c>
      <c r="I121" s="139"/>
      <c r="J121" s="140">
        <f>ROUND(I121*H121,2)</f>
        <v>0</v>
      </c>
      <c r="K121" s="136" t="s">
        <v>331</v>
      </c>
      <c r="L121" s="34"/>
      <c r="M121" s="141" t="s">
        <v>19</v>
      </c>
      <c r="N121" s="142" t="s">
        <v>43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111</v>
      </c>
      <c r="AT121" s="145" t="s">
        <v>209</v>
      </c>
      <c r="AU121" s="145" t="s">
        <v>81</v>
      </c>
      <c r="AY121" s="19" t="s">
        <v>207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79</v>
      </c>
      <c r="BK121" s="146">
        <f>ROUND(I121*H121,2)</f>
        <v>0</v>
      </c>
      <c r="BL121" s="19" t="s">
        <v>111</v>
      </c>
      <c r="BM121" s="145" t="s">
        <v>1368</v>
      </c>
    </row>
    <row r="122" spans="2:65" s="1" customFormat="1" ht="10">
      <c r="B122" s="34"/>
      <c r="D122" s="147" t="s">
        <v>215</v>
      </c>
      <c r="F122" s="148" t="s">
        <v>2487</v>
      </c>
      <c r="I122" s="149"/>
      <c r="L122" s="34"/>
      <c r="M122" s="150"/>
      <c r="T122" s="55"/>
      <c r="AT122" s="19" t="s">
        <v>215</v>
      </c>
      <c r="AU122" s="19" t="s">
        <v>81</v>
      </c>
    </row>
    <row r="123" spans="2:65" s="1" customFormat="1" ht="16.5" customHeight="1">
      <c r="B123" s="34"/>
      <c r="C123" s="134" t="s">
        <v>8</v>
      </c>
      <c r="D123" s="134" t="s">
        <v>209</v>
      </c>
      <c r="E123" s="135" t="s">
        <v>2488</v>
      </c>
      <c r="F123" s="136" t="s">
        <v>2489</v>
      </c>
      <c r="G123" s="137" t="s">
        <v>244</v>
      </c>
      <c r="H123" s="138">
        <v>1</v>
      </c>
      <c r="I123" s="139"/>
      <c r="J123" s="140">
        <f>ROUND(I123*H123,2)</f>
        <v>0</v>
      </c>
      <c r="K123" s="136" t="s">
        <v>331</v>
      </c>
      <c r="L123" s="34"/>
      <c r="M123" s="141" t="s">
        <v>19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111</v>
      </c>
      <c r="AT123" s="145" t="s">
        <v>209</v>
      </c>
      <c r="AU123" s="145" t="s">
        <v>81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1381</v>
      </c>
    </row>
    <row r="124" spans="2:65" s="1" customFormat="1" ht="10">
      <c r="B124" s="34"/>
      <c r="D124" s="147" t="s">
        <v>215</v>
      </c>
      <c r="F124" s="148" t="s">
        <v>2489</v>
      </c>
      <c r="I124" s="149"/>
      <c r="L124" s="34"/>
      <c r="M124" s="150"/>
      <c r="T124" s="55"/>
      <c r="AT124" s="19" t="s">
        <v>215</v>
      </c>
      <c r="AU124" s="19" t="s">
        <v>81</v>
      </c>
    </row>
    <row r="125" spans="2:65" s="1" customFormat="1" ht="16.5" customHeight="1">
      <c r="B125" s="34"/>
      <c r="C125" s="134" t="s">
        <v>328</v>
      </c>
      <c r="D125" s="134" t="s">
        <v>209</v>
      </c>
      <c r="E125" s="135" t="s">
        <v>2490</v>
      </c>
      <c r="F125" s="136" t="s">
        <v>2491</v>
      </c>
      <c r="G125" s="137" t="s">
        <v>244</v>
      </c>
      <c r="H125" s="138">
        <v>1</v>
      </c>
      <c r="I125" s="139"/>
      <c r="J125" s="140">
        <f>ROUND(I125*H125,2)</f>
        <v>0</v>
      </c>
      <c r="K125" s="136" t="s">
        <v>331</v>
      </c>
      <c r="L125" s="34"/>
      <c r="M125" s="141" t="s">
        <v>19</v>
      </c>
      <c r="N125" s="14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111</v>
      </c>
      <c r="AT125" s="145" t="s">
        <v>209</v>
      </c>
      <c r="AU125" s="145" t="s">
        <v>81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1396</v>
      </c>
    </row>
    <row r="126" spans="2:65" s="1" customFormat="1" ht="10">
      <c r="B126" s="34"/>
      <c r="D126" s="147" t="s">
        <v>215</v>
      </c>
      <c r="F126" s="148" t="s">
        <v>2491</v>
      </c>
      <c r="I126" s="149"/>
      <c r="L126" s="34"/>
      <c r="M126" s="150"/>
      <c r="T126" s="55"/>
      <c r="AT126" s="19" t="s">
        <v>215</v>
      </c>
      <c r="AU126" s="19" t="s">
        <v>81</v>
      </c>
    </row>
    <row r="127" spans="2:65" s="1" customFormat="1" ht="24.15" customHeight="1">
      <c r="B127" s="34"/>
      <c r="C127" s="134" t="s">
        <v>342</v>
      </c>
      <c r="D127" s="134" t="s">
        <v>209</v>
      </c>
      <c r="E127" s="135" t="s">
        <v>2492</v>
      </c>
      <c r="F127" s="136" t="s">
        <v>2493</v>
      </c>
      <c r="G127" s="137" t="s">
        <v>654</v>
      </c>
      <c r="H127" s="138">
        <v>80</v>
      </c>
      <c r="I127" s="139"/>
      <c r="J127" s="140">
        <f>ROUND(I127*H127,2)</f>
        <v>0</v>
      </c>
      <c r="K127" s="136" t="s">
        <v>331</v>
      </c>
      <c r="L127" s="34"/>
      <c r="M127" s="141" t="s">
        <v>19</v>
      </c>
      <c r="N127" s="14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111</v>
      </c>
      <c r="AT127" s="145" t="s">
        <v>209</v>
      </c>
      <c r="AU127" s="145" t="s">
        <v>81</v>
      </c>
      <c r="AY127" s="19" t="s">
        <v>207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79</v>
      </c>
      <c r="BK127" s="146">
        <f>ROUND(I127*H127,2)</f>
        <v>0</v>
      </c>
      <c r="BL127" s="19" t="s">
        <v>111</v>
      </c>
      <c r="BM127" s="145" t="s">
        <v>1419</v>
      </c>
    </row>
    <row r="128" spans="2:65" s="1" customFormat="1" ht="18">
      <c r="B128" s="34"/>
      <c r="D128" s="147" t="s">
        <v>215</v>
      </c>
      <c r="F128" s="148" t="s">
        <v>2494</v>
      </c>
      <c r="I128" s="149"/>
      <c r="L128" s="34"/>
      <c r="M128" s="150"/>
      <c r="T128" s="55"/>
      <c r="AT128" s="19" t="s">
        <v>215</v>
      </c>
      <c r="AU128" s="19" t="s">
        <v>81</v>
      </c>
    </row>
    <row r="129" spans="2:65" s="1" customFormat="1" ht="16.5" customHeight="1">
      <c r="B129" s="34"/>
      <c r="C129" s="134" t="s">
        <v>347</v>
      </c>
      <c r="D129" s="134" t="s">
        <v>209</v>
      </c>
      <c r="E129" s="135" t="s">
        <v>2495</v>
      </c>
      <c r="F129" s="136" t="s">
        <v>2496</v>
      </c>
      <c r="G129" s="137" t="s">
        <v>654</v>
      </c>
      <c r="H129" s="138">
        <v>20</v>
      </c>
      <c r="I129" s="139"/>
      <c r="J129" s="140">
        <f>ROUND(I129*H129,2)</f>
        <v>0</v>
      </c>
      <c r="K129" s="136" t="s">
        <v>331</v>
      </c>
      <c r="L129" s="34"/>
      <c r="M129" s="141" t="s">
        <v>19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111</v>
      </c>
      <c r="AT129" s="145" t="s">
        <v>209</v>
      </c>
      <c r="AU129" s="145" t="s">
        <v>81</v>
      </c>
      <c r="AY129" s="19" t="s">
        <v>207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79</v>
      </c>
      <c r="BK129" s="146">
        <f>ROUND(I129*H129,2)</f>
        <v>0</v>
      </c>
      <c r="BL129" s="19" t="s">
        <v>111</v>
      </c>
      <c r="BM129" s="145" t="s">
        <v>1436</v>
      </c>
    </row>
    <row r="130" spans="2:65" s="1" customFormat="1" ht="10">
      <c r="B130" s="34"/>
      <c r="D130" s="147" t="s">
        <v>215</v>
      </c>
      <c r="F130" s="148" t="s">
        <v>2497</v>
      </c>
      <c r="I130" s="149"/>
      <c r="L130" s="34"/>
      <c r="M130" s="150"/>
      <c r="T130" s="55"/>
      <c r="AT130" s="19" t="s">
        <v>215</v>
      </c>
      <c r="AU130" s="19" t="s">
        <v>81</v>
      </c>
    </row>
    <row r="131" spans="2:65" s="1" customFormat="1" ht="24.15" customHeight="1">
      <c r="B131" s="34"/>
      <c r="C131" s="134" t="s">
        <v>351</v>
      </c>
      <c r="D131" s="134" t="s">
        <v>209</v>
      </c>
      <c r="E131" s="135" t="s">
        <v>2498</v>
      </c>
      <c r="F131" s="136" t="s">
        <v>2499</v>
      </c>
      <c r="G131" s="137" t="s">
        <v>244</v>
      </c>
      <c r="H131" s="138">
        <v>60</v>
      </c>
      <c r="I131" s="139"/>
      <c r="J131" s="140">
        <f>ROUND(I131*H131,2)</f>
        <v>0</v>
      </c>
      <c r="K131" s="136" t="s">
        <v>331</v>
      </c>
      <c r="L131" s="34"/>
      <c r="M131" s="141" t="s">
        <v>19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111</v>
      </c>
      <c r="AT131" s="145" t="s">
        <v>209</v>
      </c>
      <c r="AU131" s="145" t="s">
        <v>81</v>
      </c>
      <c r="AY131" s="19" t="s">
        <v>207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79</v>
      </c>
      <c r="BK131" s="146">
        <f>ROUND(I131*H131,2)</f>
        <v>0</v>
      </c>
      <c r="BL131" s="19" t="s">
        <v>111</v>
      </c>
      <c r="BM131" s="145" t="s">
        <v>1978</v>
      </c>
    </row>
    <row r="132" spans="2:65" s="1" customFormat="1" ht="18">
      <c r="B132" s="34"/>
      <c r="D132" s="147" t="s">
        <v>215</v>
      </c>
      <c r="F132" s="148" t="s">
        <v>2500</v>
      </c>
      <c r="I132" s="149"/>
      <c r="L132" s="34"/>
      <c r="M132" s="150"/>
      <c r="T132" s="55"/>
      <c r="AT132" s="19" t="s">
        <v>215</v>
      </c>
      <c r="AU132" s="19" t="s">
        <v>81</v>
      </c>
    </row>
    <row r="133" spans="2:65" s="1" customFormat="1" ht="16.5" customHeight="1">
      <c r="B133" s="34"/>
      <c r="C133" s="134" t="s">
        <v>355</v>
      </c>
      <c r="D133" s="134" t="s">
        <v>209</v>
      </c>
      <c r="E133" s="135" t="s">
        <v>2501</v>
      </c>
      <c r="F133" s="136" t="s">
        <v>2502</v>
      </c>
      <c r="G133" s="137" t="s">
        <v>244</v>
      </c>
      <c r="H133" s="138">
        <v>1</v>
      </c>
      <c r="I133" s="139"/>
      <c r="J133" s="140">
        <f>ROUND(I133*H133,2)</f>
        <v>0</v>
      </c>
      <c r="K133" s="136" t="s">
        <v>331</v>
      </c>
      <c r="L133" s="34"/>
      <c r="M133" s="141" t="s">
        <v>19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111</v>
      </c>
      <c r="AT133" s="145" t="s">
        <v>209</v>
      </c>
      <c r="AU133" s="145" t="s">
        <v>81</v>
      </c>
      <c r="AY133" s="19" t="s">
        <v>207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79</v>
      </c>
      <c r="BK133" s="146">
        <f>ROUND(I133*H133,2)</f>
        <v>0</v>
      </c>
      <c r="BL133" s="19" t="s">
        <v>111</v>
      </c>
      <c r="BM133" s="145" t="s">
        <v>1981</v>
      </c>
    </row>
    <row r="134" spans="2:65" s="1" customFormat="1" ht="10">
      <c r="B134" s="34"/>
      <c r="D134" s="147" t="s">
        <v>215</v>
      </c>
      <c r="F134" s="148" t="s">
        <v>2502</v>
      </c>
      <c r="I134" s="149"/>
      <c r="L134" s="34"/>
      <c r="M134" s="150"/>
      <c r="T134" s="55"/>
      <c r="AT134" s="19" t="s">
        <v>215</v>
      </c>
      <c r="AU134" s="19" t="s">
        <v>81</v>
      </c>
    </row>
    <row r="135" spans="2:65" s="1" customFormat="1" ht="16.5" customHeight="1">
      <c r="B135" s="34"/>
      <c r="C135" s="134" t="s">
        <v>359</v>
      </c>
      <c r="D135" s="134" t="s">
        <v>209</v>
      </c>
      <c r="E135" s="135" t="s">
        <v>2503</v>
      </c>
      <c r="F135" s="136" t="s">
        <v>2504</v>
      </c>
      <c r="G135" s="137" t="s">
        <v>244</v>
      </c>
      <c r="H135" s="138">
        <v>5</v>
      </c>
      <c r="I135" s="139"/>
      <c r="J135" s="140">
        <f>ROUND(I135*H135,2)</f>
        <v>0</v>
      </c>
      <c r="K135" s="136" t="s">
        <v>331</v>
      </c>
      <c r="L135" s="34"/>
      <c r="M135" s="141" t="s">
        <v>19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111</v>
      </c>
      <c r="AT135" s="145" t="s">
        <v>209</v>
      </c>
      <c r="AU135" s="145" t="s">
        <v>81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111</v>
      </c>
      <c r="BM135" s="145" t="s">
        <v>1984</v>
      </c>
    </row>
    <row r="136" spans="2:65" s="1" customFormat="1" ht="10">
      <c r="B136" s="34"/>
      <c r="D136" s="147" t="s">
        <v>215</v>
      </c>
      <c r="F136" s="148" t="s">
        <v>2505</v>
      </c>
      <c r="I136" s="149"/>
      <c r="L136" s="34"/>
      <c r="M136" s="150"/>
      <c r="T136" s="55"/>
      <c r="AT136" s="19" t="s">
        <v>215</v>
      </c>
      <c r="AU136" s="19" t="s">
        <v>81</v>
      </c>
    </row>
    <row r="137" spans="2:65" s="1" customFormat="1" ht="16.5" customHeight="1">
      <c r="B137" s="34"/>
      <c r="C137" s="134" t="s">
        <v>363</v>
      </c>
      <c r="D137" s="134" t="s">
        <v>209</v>
      </c>
      <c r="E137" s="135" t="s">
        <v>2506</v>
      </c>
      <c r="F137" s="136" t="s">
        <v>2507</v>
      </c>
      <c r="G137" s="137" t="s">
        <v>654</v>
      </c>
      <c r="H137" s="138">
        <v>20</v>
      </c>
      <c r="I137" s="139"/>
      <c r="J137" s="140">
        <f>ROUND(I137*H137,2)</f>
        <v>0</v>
      </c>
      <c r="K137" s="136" t="s">
        <v>331</v>
      </c>
      <c r="L137" s="34"/>
      <c r="M137" s="141" t="s">
        <v>19</v>
      </c>
      <c r="N137" s="14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111</v>
      </c>
      <c r="AT137" s="145" t="s">
        <v>209</v>
      </c>
      <c r="AU137" s="145" t="s">
        <v>81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1987</v>
      </c>
    </row>
    <row r="138" spans="2:65" s="1" customFormat="1" ht="10">
      <c r="B138" s="34"/>
      <c r="D138" s="147" t="s">
        <v>215</v>
      </c>
      <c r="F138" s="148" t="s">
        <v>2507</v>
      </c>
      <c r="I138" s="149"/>
      <c r="L138" s="34"/>
      <c r="M138" s="150"/>
      <c r="T138" s="55"/>
      <c r="AT138" s="19" t="s">
        <v>215</v>
      </c>
      <c r="AU138" s="19" t="s">
        <v>81</v>
      </c>
    </row>
    <row r="139" spans="2:65" s="1" customFormat="1" ht="16.5" customHeight="1">
      <c r="B139" s="34"/>
      <c r="C139" s="134" t="s">
        <v>367</v>
      </c>
      <c r="D139" s="134" t="s">
        <v>209</v>
      </c>
      <c r="E139" s="135" t="s">
        <v>2508</v>
      </c>
      <c r="F139" s="136" t="s">
        <v>2509</v>
      </c>
      <c r="G139" s="137" t="s">
        <v>244</v>
      </c>
      <c r="H139" s="138">
        <v>1</v>
      </c>
      <c r="I139" s="139"/>
      <c r="J139" s="140">
        <f>ROUND(I139*H139,2)</f>
        <v>0</v>
      </c>
      <c r="K139" s="136" t="s">
        <v>331</v>
      </c>
      <c r="L139" s="34"/>
      <c r="M139" s="141" t="s">
        <v>19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111</v>
      </c>
      <c r="AT139" s="145" t="s">
        <v>209</v>
      </c>
      <c r="AU139" s="145" t="s">
        <v>81</v>
      </c>
      <c r="AY139" s="19" t="s">
        <v>207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9" t="s">
        <v>79</v>
      </c>
      <c r="BK139" s="146">
        <f>ROUND(I139*H139,2)</f>
        <v>0</v>
      </c>
      <c r="BL139" s="19" t="s">
        <v>111</v>
      </c>
      <c r="BM139" s="145" t="s">
        <v>1990</v>
      </c>
    </row>
    <row r="140" spans="2:65" s="1" customFormat="1" ht="10">
      <c r="B140" s="34"/>
      <c r="D140" s="147" t="s">
        <v>215</v>
      </c>
      <c r="F140" s="148" t="s">
        <v>2509</v>
      </c>
      <c r="I140" s="149"/>
      <c r="L140" s="34"/>
      <c r="M140" s="150"/>
      <c r="T140" s="55"/>
      <c r="AT140" s="19" t="s">
        <v>215</v>
      </c>
      <c r="AU140" s="19" t="s">
        <v>81</v>
      </c>
    </row>
    <row r="141" spans="2:65" s="1" customFormat="1" ht="16.5" customHeight="1">
      <c r="B141" s="34"/>
      <c r="C141" s="134" t="s">
        <v>7</v>
      </c>
      <c r="D141" s="134" t="s">
        <v>209</v>
      </c>
      <c r="E141" s="135" t="s">
        <v>2510</v>
      </c>
      <c r="F141" s="136" t="s">
        <v>2511</v>
      </c>
      <c r="G141" s="137" t="s">
        <v>244</v>
      </c>
      <c r="H141" s="138">
        <v>1</v>
      </c>
      <c r="I141" s="139"/>
      <c r="J141" s="140">
        <f>ROUND(I141*H141,2)</f>
        <v>0</v>
      </c>
      <c r="K141" s="136" t="s">
        <v>331</v>
      </c>
      <c r="L141" s="34"/>
      <c r="M141" s="141" t="s">
        <v>19</v>
      </c>
      <c r="N141" s="142" t="s">
        <v>43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111</v>
      </c>
      <c r="AT141" s="145" t="s">
        <v>209</v>
      </c>
      <c r="AU141" s="145" t="s">
        <v>81</v>
      </c>
      <c r="AY141" s="19" t="s">
        <v>207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9" t="s">
        <v>79</v>
      </c>
      <c r="BK141" s="146">
        <f>ROUND(I141*H141,2)</f>
        <v>0</v>
      </c>
      <c r="BL141" s="19" t="s">
        <v>111</v>
      </c>
      <c r="BM141" s="145" t="s">
        <v>1993</v>
      </c>
    </row>
    <row r="142" spans="2:65" s="1" customFormat="1" ht="10">
      <c r="B142" s="34"/>
      <c r="D142" s="147" t="s">
        <v>215</v>
      </c>
      <c r="F142" s="148" t="s">
        <v>2511</v>
      </c>
      <c r="I142" s="149"/>
      <c r="L142" s="34"/>
      <c r="M142" s="150"/>
      <c r="T142" s="55"/>
      <c r="AT142" s="19" t="s">
        <v>215</v>
      </c>
      <c r="AU142" s="19" t="s">
        <v>81</v>
      </c>
    </row>
    <row r="143" spans="2:65" s="11" customFormat="1" ht="22.75" customHeight="1">
      <c r="B143" s="122"/>
      <c r="D143" s="123" t="s">
        <v>71</v>
      </c>
      <c r="E143" s="132" t="s">
        <v>2056</v>
      </c>
      <c r="F143" s="132" t="s">
        <v>2512</v>
      </c>
      <c r="I143" s="125"/>
      <c r="J143" s="133">
        <f>BK143</f>
        <v>0</v>
      </c>
      <c r="L143" s="122"/>
      <c r="M143" s="127"/>
      <c r="P143" s="128">
        <f>SUM(P144:P149)</f>
        <v>0</v>
      </c>
      <c r="R143" s="128">
        <f>SUM(R144:R149)</f>
        <v>0</v>
      </c>
      <c r="T143" s="129">
        <f>SUM(T144:T149)</f>
        <v>0</v>
      </c>
      <c r="AR143" s="123" t="s">
        <v>79</v>
      </c>
      <c r="AT143" s="130" t="s">
        <v>71</v>
      </c>
      <c r="AU143" s="130" t="s">
        <v>79</v>
      </c>
      <c r="AY143" s="123" t="s">
        <v>207</v>
      </c>
      <c r="BK143" s="131">
        <f>SUM(BK144:BK149)</f>
        <v>0</v>
      </c>
    </row>
    <row r="144" spans="2:65" s="1" customFormat="1" ht="16.5" customHeight="1">
      <c r="B144" s="34"/>
      <c r="C144" s="134" t="s">
        <v>375</v>
      </c>
      <c r="D144" s="134" t="s">
        <v>209</v>
      </c>
      <c r="E144" s="135" t="s">
        <v>2513</v>
      </c>
      <c r="F144" s="136" t="s">
        <v>2514</v>
      </c>
      <c r="G144" s="137" t="s">
        <v>244</v>
      </c>
      <c r="H144" s="138">
        <v>10</v>
      </c>
      <c r="I144" s="139"/>
      <c r="J144" s="140">
        <f>ROUND(I144*H144,2)</f>
        <v>0</v>
      </c>
      <c r="K144" s="136" t="s">
        <v>331</v>
      </c>
      <c r="L144" s="34"/>
      <c r="M144" s="141" t="s">
        <v>19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111</v>
      </c>
      <c r="AT144" s="145" t="s">
        <v>209</v>
      </c>
      <c r="AU144" s="145" t="s">
        <v>81</v>
      </c>
      <c r="AY144" s="19" t="s">
        <v>207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9" t="s">
        <v>79</v>
      </c>
      <c r="BK144" s="146">
        <f>ROUND(I144*H144,2)</f>
        <v>0</v>
      </c>
      <c r="BL144" s="19" t="s">
        <v>111</v>
      </c>
      <c r="BM144" s="145" t="s">
        <v>1996</v>
      </c>
    </row>
    <row r="145" spans="2:65" s="1" customFormat="1" ht="10">
      <c r="B145" s="34"/>
      <c r="D145" s="147" t="s">
        <v>215</v>
      </c>
      <c r="F145" s="148" t="s">
        <v>2514</v>
      </c>
      <c r="I145" s="149"/>
      <c r="L145" s="34"/>
      <c r="M145" s="150"/>
      <c r="T145" s="55"/>
      <c r="AT145" s="19" t="s">
        <v>215</v>
      </c>
      <c r="AU145" s="19" t="s">
        <v>81</v>
      </c>
    </row>
    <row r="146" spans="2:65" s="1" customFormat="1" ht="21.75" customHeight="1">
      <c r="B146" s="34"/>
      <c r="C146" s="134" t="s">
        <v>380</v>
      </c>
      <c r="D146" s="134" t="s">
        <v>209</v>
      </c>
      <c r="E146" s="135" t="s">
        <v>2515</v>
      </c>
      <c r="F146" s="136" t="s">
        <v>2516</v>
      </c>
      <c r="G146" s="137" t="s">
        <v>244</v>
      </c>
      <c r="H146" s="138">
        <v>1</v>
      </c>
      <c r="I146" s="139"/>
      <c r="J146" s="140">
        <f>ROUND(I146*H146,2)</f>
        <v>0</v>
      </c>
      <c r="K146" s="136" t="s">
        <v>331</v>
      </c>
      <c r="L146" s="34"/>
      <c r="M146" s="141" t="s">
        <v>19</v>
      </c>
      <c r="N146" s="14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111</v>
      </c>
      <c r="AT146" s="145" t="s">
        <v>209</v>
      </c>
      <c r="AU146" s="145" t="s">
        <v>81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1999</v>
      </c>
    </row>
    <row r="147" spans="2:65" s="1" customFormat="1" ht="10">
      <c r="B147" s="34"/>
      <c r="D147" s="147" t="s">
        <v>215</v>
      </c>
      <c r="F147" s="148" t="s">
        <v>2517</v>
      </c>
      <c r="I147" s="149"/>
      <c r="L147" s="34"/>
      <c r="M147" s="150"/>
      <c r="T147" s="55"/>
      <c r="AT147" s="19" t="s">
        <v>215</v>
      </c>
      <c r="AU147" s="19" t="s">
        <v>81</v>
      </c>
    </row>
    <row r="148" spans="2:65" s="1" customFormat="1" ht="16.5" customHeight="1">
      <c r="B148" s="34"/>
      <c r="C148" s="134" t="s">
        <v>384</v>
      </c>
      <c r="D148" s="134" t="s">
        <v>209</v>
      </c>
      <c r="E148" s="135" t="s">
        <v>2518</v>
      </c>
      <c r="F148" s="136" t="s">
        <v>2454</v>
      </c>
      <c r="G148" s="137" t="s">
        <v>244</v>
      </c>
      <c r="H148" s="138">
        <v>1</v>
      </c>
      <c r="I148" s="139"/>
      <c r="J148" s="140">
        <f>ROUND(I148*H148,2)</f>
        <v>0</v>
      </c>
      <c r="K148" s="136" t="s">
        <v>331</v>
      </c>
      <c r="L148" s="34"/>
      <c r="M148" s="141" t="s">
        <v>19</v>
      </c>
      <c r="N148" s="14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111</v>
      </c>
      <c r="AT148" s="145" t="s">
        <v>209</v>
      </c>
      <c r="AU148" s="145" t="s">
        <v>81</v>
      </c>
      <c r="AY148" s="19" t="s">
        <v>207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9" t="s">
        <v>79</v>
      </c>
      <c r="BK148" s="146">
        <f>ROUND(I148*H148,2)</f>
        <v>0</v>
      </c>
      <c r="BL148" s="19" t="s">
        <v>111</v>
      </c>
      <c r="BM148" s="145" t="s">
        <v>2002</v>
      </c>
    </row>
    <row r="149" spans="2:65" s="1" customFormat="1" ht="10">
      <c r="B149" s="34"/>
      <c r="D149" s="147" t="s">
        <v>215</v>
      </c>
      <c r="F149" s="148" t="s">
        <v>2454</v>
      </c>
      <c r="I149" s="149"/>
      <c r="L149" s="34"/>
      <c r="M149" s="202"/>
      <c r="N149" s="203"/>
      <c r="O149" s="203"/>
      <c r="P149" s="203"/>
      <c r="Q149" s="203"/>
      <c r="R149" s="203"/>
      <c r="S149" s="203"/>
      <c r="T149" s="204"/>
      <c r="AT149" s="19" t="s">
        <v>215</v>
      </c>
      <c r="AU149" s="19" t="s">
        <v>81</v>
      </c>
    </row>
    <row r="150" spans="2:65" s="1" customFormat="1" ht="7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34"/>
    </row>
  </sheetData>
  <sheetProtection algorithmName="SHA-512" hashValue="UgpKhk1+iWhbntnSsCgmo5gbOpxB/H/AfA2ZAX0dy0ppoTCjqmt5qtmKufHTBzhgx9kNXqMXlGFCBSi/5BlVgQ==" saltValue="JAgdRxJIXUX5sE0/Cl0YyJjj8wPb+oGa14lubP2JxHaBJM+UG+INHnT2YOZHSEEny5Yq/Ix8ZxP8sdnbGpftDg==" spinCount="100000" sheet="1" objects="1" scenarios="1" formatColumns="0" formatRows="0" autoFilter="0"/>
  <autoFilter ref="C95:K149" xr:uid="{00000000-0009-0000-0000-00000A000000}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8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124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2519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ROUND(J93,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ROUND((SUM(BE93:BE147)),  2)</f>
        <v>0</v>
      </c>
      <c r="I37" s="96">
        <v>0.21</v>
      </c>
      <c r="J37" s="85">
        <f>ROUND(((SUM(BE93:BE147))*I37),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ROUND((SUM(BF93:BF147)),  2)</f>
        <v>0</v>
      </c>
      <c r="I38" s="96">
        <v>0.12</v>
      </c>
      <c r="J38" s="85">
        <f>ROUND(((SUM(BF93:BF147))*I38),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ROUND((SUM(BG93:BG147)),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ROUND((SUM(BH93:BH147)),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ROUND((SUM(BI93:BI147)),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>D.1.4.j - Zařízení JIS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J93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2520</v>
      </c>
      <c r="E68" s="108"/>
      <c r="F68" s="108"/>
      <c r="G68" s="108"/>
      <c r="H68" s="108"/>
      <c r="I68" s="108"/>
      <c r="J68" s="109">
        <f>J94</f>
        <v>0</v>
      </c>
      <c r="L68" s="106"/>
    </row>
    <row r="69" spans="2:47" s="9" customFormat="1" ht="19.899999999999999" customHeight="1">
      <c r="B69" s="110"/>
      <c r="D69" s="111" t="s">
        <v>2521</v>
      </c>
      <c r="E69" s="112"/>
      <c r="F69" s="112"/>
      <c r="G69" s="112"/>
      <c r="H69" s="112"/>
      <c r="I69" s="112"/>
      <c r="J69" s="113">
        <f>J115</f>
        <v>0</v>
      </c>
      <c r="L69" s="110"/>
    </row>
    <row r="70" spans="2:47" s="1" customFormat="1" ht="21.75" customHeight="1">
      <c r="B70" s="34"/>
      <c r="L70" s="34"/>
    </row>
    <row r="71" spans="2:47" s="1" customFormat="1" ht="7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4"/>
    </row>
    <row r="75" spans="2:47" s="1" customFormat="1" ht="7" customHeight="1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34"/>
    </row>
    <row r="76" spans="2:47" s="1" customFormat="1" ht="25" customHeight="1">
      <c r="B76" s="34"/>
      <c r="C76" s="23" t="s">
        <v>192</v>
      </c>
      <c r="L76" s="34"/>
    </row>
    <row r="77" spans="2:47" s="1" customFormat="1" ht="7" customHeight="1">
      <c r="B77" s="34"/>
      <c r="L77" s="34"/>
    </row>
    <row r="78" spans="2:47" s="1" customFormat="1" ht="12" customHeight="1">
      <c r="B78" s="34"/>
      <c r="C78" s="29" t="s">
        <v>16</v>
      </c>
      <c r="L78" s="34"/>
    </row>
    <row r="79" spans="2:47" s="1" customFormat="1" ht="26.25" customHeight="1">
      <c r="B79" s="34"/>
      <c r="E79" s="342" t="str">
        <f>E7</f>
        <v>ZČU - REKONSTRUKCE POSLUCHÁREN UP 101,104,108,112 a 115</v>
      </c>
      <c r="F79" s="343"/>
      <c r="G79" s="343"/>
      <c r="H79" s="343"/>
      <c r="L79" s="34"/>
    </row>
    <row r="80" spans="2:47" ht="12" customHeight="1">
      <c r="B80" s="22"/>
      <c r="C80" s="29" t="s">
        <v>147</v>
      </c>
      <c r="L80" s="22"/>
    </row>
    <row r="81" spans="2:65" ht="16.5" customHeight="1">
      <c r="B81" s="22"/>
      <c r="E81" s="342" t="s">
        <v>150</v>
      </c>
      <c r="F81" s="312"/>
      <c r="G81" s="312"/>
      <c r="H81" s="312"/>
      <c r="L81" s="22"/>
    </row>
    <row r="82" spans="2:65" ht="12" customHeight="1">
      <c r="B82" s="22"/>
      <c r="C82" s="29" t="s">
        <v>153</v>
      </c>
      <c r="L82" s="22"/>
    </row>
    <row r="83" spans="2:65" s="1" customFormat="1" ht="16.5" customHeight="1">
      <c r="B83" s="34"/>
      <c r="E83" s="340" t="s">
        <v>1450</v>
      </c>
      <c r="F83" s="344"/>
      <c r="G83" s="344"/>
      <c r="H83" s="344"/>
      <c r="L83" s="34"/>
    </row>
    <row r="84" spans="2:65" s="1" customFormat="1" ht="12" customHeight="1">
      <c r="B84" s="34"/>
      <c r="C84" s="29" t="s">
        <v>1451</v>
      </c>
      <c r="L84" s="34"/>
    </row>
    <row r="85" spans="2:65" s="1" customFormat="1" ht="16.5" customHeight="1">
      <c r="B85" s="34"/>
      <c r="E85" s="305" t="str">
        <f>E13</f>
        <v>D.1.4.j - Zařízení JIS</v>
      </c>
      <c r="F85" s="344"/>
      <c r="G85" s="344"/>
      <c r="H85" s="344"/>
      <c r="L85" s="34"/>
    </row>
    <row r="86" spans="2:65" s="1" customFormat="1" ht="7" customHeight="1">
      <c r="B86" s="34"/>
      <c r="L86" s="34"/>
    </row>
    <row r="87" spans="2:65" s="1" customFormat="1" ht="12" customHeight="1">
      <c r="B87" s="34"/>
      <c r="C87" s="29" t="s">
        <v>21</v>
      </c>
      <c r="F87" s="27" t="str">
        <f>F16</f>
        <v>Areál ZČU, Univerzitní 22, 306 14 Plzeň</v>
      </c>
      <c r="I87" s="29" t="s">
        <v>23</v>
      </c>
      <c r="J87" s="51" t="str">
        <f>IF(J16="","",J16)</f>
        <v>15. 1. 2024</v>
      </c>
      <c r="L87" s="34"/>
    </row>
    <row r="88" spans="2:65" s="1" customFormat="1" ht="7" customHeight="1">
      <c r="B88" s="34"/>
      <c r="L88" s="34"/>
    </row>
    <row r="89" spans="2:65" s="1" customFormat="1" ht="25.65" customHeight="1">
      <c r="B89" s="34"/>
      <c r="C89" s="29" t="s">
        <v>25</v>
      </c>
      <c r="F89" s="27" t="str">
        <f>E19</f>
        <v>Západočeská univerzita v Plzni, Univerzitní 8, 306</v>
      </c>
      <c r="I89" s="29" t="s">
        <v>31</v>
      </c>
      <c r="J89" s="32" t="str">
        <f>E25</f>
        <v>ATELIER SOUKUP OPL ŠVEHLA S.R.O.</v>
      </c>
      <c r="L89" s="34"/>
    </row>
    <row r="90" spans="2:65" s="1" customFormat="1" ht="15.15" customHeight="1">
      <c r="B90" s="34"/>
      <c r="C90" s="29" t="s">
        <v>29</v>
      </c>
      <c r="F90" s="27" t="str">
        <f>IF(E22="","",E22)</f>
        <v>Vyplň údaj</v>
      </c>
      <c r="I90" s="29" t="s">
        <v>34</v>
      </c>
      <c r="J90" s="32" t="str">
        <f>E28</f>
        <v>Michal Jirka</v>
      </c>
      <c r="L90" s="34"/>
    </row>
    <row r="91" spans="2:65" s="1" customFormat="1" ht="10.25" customHeight="1">
      <c r="B91" s="34"/>
      <c r="L91" s="34"/>
    </row>
    <row r="92" spans="2:65" s="10" customFormat="1" ht="29.25" customHeight="1">
      <c r="B92" s="114"/>
      <c r="C92" s="115" t="s">
        <v>193</v>
      </c>
      <c r="D92" s="116" t="s">
        <v>57</v>
      </c>
      <c r="E92" s="116" t="s">
        <v>53</v>
      </c>
      <c r="F92" s="116" t="s">
        <v>54</v>
      </c>
      <c r="G92" s="116" t="s">
        <v>194</v>
      </c>
      <c r="H92" s="116" t="s">
        <v>195</v>
      </c>
      <c r="I92" s="116" t="s">
        <v>196</v>
      </c>
      <c r="J92" s="116" t="s">
        <v>159</v>
      </c>
      <c r="K92" s="117" t="s">
        <v>197</v>
      </c>
      <c r="L92" s="114"/>
      <c r="M92" s="58" t="s">
        <v>19</v>
      </c>
      <c r="N92" s="59" t="s">
        <v>42</v>
      </c>
      <c r="O92" s="59" t="s">
        <v>198</v>
      </c>
      <c r="P92" s="59" t="s">
        <v>199</v>
      </c>
      <c r="Q92" s="59" t="s">
        <v>200</v>
      </c>
      <c r="R92" s="59" t="s">
        <v>201</v>
      </c>
      <c r="S92" s="59" t="s">
        <v>202</v>
      </c>
      <c r="T92" s="60" t="s">
        <v>203</v>
      </c>
    </row>
    <row r="93" spans="2:65" s="1" customFormat="1" ht="22.75" customHeight="1">
      <c r="B93" s="34"/>
      <c r="C93" s="63" t="s">
        <v>204</v>
      </c>
      <c r="J93" s="118">
        <f>BK93</f>
        <v>0</v>
      </c>
      <c r="L93" s="34"/>
      <c r="M93" s="61"/>
      <c r="N93" s="52"/>
      <c r="O93" s="52"/>
      <c r="P93" s="119">
        <f>P94</f>
        <v>0</v>
      </c>
      <c r="Q93" s="52"/>
      <c r="R93" s="119">
        <f>R94</f>
        <v>0</v>
      </c>
      <c r="S93" s="52"/>
      <c r="T93" s="120">
        <f>T94</f>
        <v>0</v>
      </c>
      <c r="AT93" s="19" t="s">
        <v>71</v>
      </c>
      <c r="AU93" s="19" t="s">
        <v>160</v>
      </c>
      <c r="BK93" s="121">
        <f>BK94</f>
        <v>0</v>
      </c>
    </row>
    <row r="94" spans="2:65" s="11" customFormat="1" ht="25.9" customHeight="1">
      <c r="B94" s="122"/>
      <c r="D94" s="123" t="s">
        <v>71</v>
      </c>
      <c r="E94" s="124" t="s">
        <v>2522</v>
      </c>
      <c r="F94" s="124" t="s">
        <v>2523</v>
      </c>
      <c r="I94" s="125"/>
      <c r="J94" s="126">
        <f>BK94</f>
        <v>0</v>
      </c>
      <c r="L94" s="122"/>
      <c r="M94" s="127"/>
      <c r="P94" s="128">
        <f>P95+SUM(P96:P115)</f>
        <v>0</v>
      </c>
      <c r="R94" s="128">
        <f>R95+SUM(R96:R115)</f>
        <v>0</v>
      </c>
      <c r="T94" s="129">
        <f>T95+SUM(T96:T115)</f>
        <v>0</v>
      </c>
      <c r="AR94" s="123" t="s">
        <v>79</v>
      </c>
      <c r="AT94" s="130" t="s">
        <v>71</v>
      </c>
      <c r="AU94" s="130" t="s">
        <v>72</v>
      </c>
      <c r="AY94" s="123" t="s">
        <v>207</v>
      </c>
      <c r="BK94" s="131">
        <f>BK95+SUM(BK96:BK115)</f>
        <v>0</v>
      </c>
    </row>
    <row r="95" spans="2:65" s="1" customFormat="1" ht="16.5" customHeight="1">
      <c r="B95" s="34"/>
      <c r="C95" s="134" t="s">
        <v>79</v>
      </c>
      <c r="D95" s="134" t="s">
        <v>209</v>
      </c>
      <c r="E95" s="135" t="s">
        <v>2524</v>
      </c>
      <c r="F95" s="136" t="s">
        <v>2525</v>
      </c>
      <c r="G95" s="137" t="s">
        <v>244</v>
      </c>
      <c r="H95" s="138">
        <v>3</v>
      </c>
      <c r="I95" s="139"/>
      <c r="J95" s="140">
        <f>ROUND(I95*H95,2)</f>
        <v>0</v>
      </c>
      <c r="K95" s="136" t="s">
        <v>331</v>
      </c>
      <c r="L95" s="34"/>
      <c r="M95" s="141" t="s">
        <v>19</v>
      </c>
      <c r="N95" s="142" t="s">
        <v>43</v>
      </c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5" t="s">
        <v>111</v>
      </c>
      <c r="AT95" s="145" t="s">
        <v>209</v>
      </c>
      <c r="AU95" s="145" t="s">
        <v>79</v>
      </c>
      <c r="AY95" s="19" t="s">
        <v>207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9" t="s">
        <v>79</v>
      </c>
      <c r="BK95" s="146">
        <f>ROUND(I95*H95,2)</f>
        <v>0</v>
      </c>
      <c r="BL95" s="19" t="s">
        <v>111</v>
      </c>
      <c r="BM95" s="145" t="s">
        <v>2418</v>
      </c>
    </row>
    <row r="96" spans="2:65" s="1" customFormat="1" ht="10">
      <c r="B96" s="34"/>
      <c r="D96" s="147" t="s">
        <v>215</v>
      </c>
      <c r="F96" s="148" t="s">
        <v>2525</v>
      </c>
      <c r="I96" s="149"/>
      <c r="L96" s="34"/>
      <c r="M96" s="150"/>
      <c r="T96" s="55"/>
      <c r="AT96" s="19" t="s">
        <v>215</v>
      </c>
      <c r="AU96" s="19" t="s">
        <v>79</v>
      </c>
    </row>
    <row r="97" spans="2:65" s="1" customFormat="1" ht="24.15" customHeight="1">
      <c r="B97" s="34"/>
      <c r="C97" s="134" t="s">
        <v>81</v>
      </c>
      <c r="D97" s="134" t="s">
        <v>209</v>
      </c>
      <c r="E97" s="135" t="s">
        <v>2526</v>
      </c>
      <c r="F97" s="136" t="s">
        <v>2527</v>
      </c>
      <c r="G97" s="137" t="s">
        <v>244</v>
      </c>
      <c r="H97" s="138">
        <v>1</v>
      </c>
      <c r="I97" s="139"/>
      <c r="J97" s="140">
        <f>ROUND(I97*H97,2)</f>
        <v>0</v>
      </c>
      <c r="K97" s="136" t="s">
        <v>331</v>
      </c>
      <c r="L97" s="34"/>
      <c r="M97" s="141" t="s">
        <v>19</v>
      </c>
      <c r="N97" s="142" t="s">
        <v>43</v>
      </c>
      <c r="P97" s="143">
        <f>O97*H97</f>
        <v>0</v>
      </c>
      <c r="Q97" s="143">
        <v>0</v>
      </c>
      <c r="R97" s="143">
        <f>Q97*H97</f>
        <v>0</v>
      </c>
      <c r="S97" s="143">
        <v>0</v>
      </c>
      <c r="T97" s="144">
        <f>S97*H97</f>
        <v>0</v>
      </c>
      <c r="AR97" s="145" t="s">
        <v>111</v>
      </c>
      <c r="AT97" s="145" t="s">
        <v>209</v>
      </c>
      <c r="AU97" s="145" t="s">
        <v>79</v>
      </c>
      <c r="AY97" s="19" t="s">
        <v>207</v>
      </c>
      <c r="BE97" s="146">
        <f>IF(N97="základní",J97,0)</f>
        <v>0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9" t="s">
        <v>79</v>
      </c>
      <c r="BK97" s="146">
        <f>ROUND(I97*H97,2)</f>
        <v>0</v>
      </c>
      <c r="BL97" s="19" t="s">
        <v>111</v>
      </c>
      <c r="BM97" s="145" t="s">
        <v>1423</v>
      </c>
    </row>
    <row r="98" spans="2:65" s="1" customFormat="1" ht="10">
      <c r="B98" s="34"/>
      <c r="D98" s="147" t="s">
        <v>215</v>
      </c>
      <c r="F98" s="148" t="s">
        <v>2528</v>
      </c>
      <c r="I98" s="149"/>
      <c r="L98" s="34"/>
      <c r="M98" s="150"/>
      <c r="T98" s="55"/>
      <c r="AT98" s="19" t="s">
        <v>215</v>
      </c>
      <c r="AU98" s="19" t="s">
        <v>79</v>
      </c>
    </row>
    <row r="99" spans="2:65" s="1" customFormat="1" ht="16.5" customHeight="1">
      <c r="B99" s="34"/>
      <c r="C99" s="134" t="s">
        <v>92</v>
      </c>
      <c r="D99" s="134" t="s">
        <v>209</v>
      </c>
      <c r="E99" s="135" t="s">
        <v>2529</v>
      </c>
      <c r="F99" s="136" t="s">
        <v>2530</v>
      </c>
      <c r="G99" s="137" t="s">
        <v>244</v>
      </c>
      <c r="H99" s="138">
        <v>4</v>
      </c>
      <c r="I99" s="139"/>
      <c r="J99" s="140">
        <f>ROUND(I99*H99,2)</f>
        <v>0</v>
      </c>
      <c r="K99" s="136" t="s">
        <v>331</v>
      </c>
      <c r="L99" s="34"/>
      <c r="M99" s="141" t="s">
        <v>19</v>
      </c>
      <c r="N99" s="142" t="s">
        <v>43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5" t="s">
        <v>111</v>
      </c>
      <c r="AT99" s="145" t="s">
        <v>209</v>
      </c>
      <c r="AU99" s="145" t="s">
        <v>79</v>
      </c>
      <c r="AY99" s="19" t="s">
        <v>207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9" t="s">
        <v>79</v>
      </c>
      <c r="BK99" s="146">
        <f>ROUND(I99*H99,2)</f>
        <v>0</v>
      </c>
      <c r="BL99" s="19" t="s">
        <v>111</v>
      </c>
      <c r="BM99" s="145" t="s">
        <v>2423</v>
      </c>
    </row>
    <row r="100" spans="2:65" s="1" customFormat="1" ht="10">
      <c r="B100" s="34"/>
      <c r="D100" s="147" t="s">
        <v>215</v>
      </c>
      <c r="F100" s="148" t="s">
        <v>2530</v>
      </c>
      <c r="I100" s="149"/>
      <c r="L100" s="34"/>
      <c r="M100" s="150"/>
      <c r="T100" s="55"/>
      <c r="AT100" s="19" t="s">
        <v>215</v>
      </c>
      <c r="AU100" s="19" t="s">
        <v>79</v>
      </c>
    </row>
    <row r="101" spans="2:65" s="1" customFormat="1" ht="21.75" customHeight="1">
      <c r="B101" s="34"/>
      <c r="C101" s="134" t="s">
        <v>111</v>
      </c>
      <c r="D101" s="134" t="s">
        <v>209</v>
      </c>
      <c r="E101" s="135" t="s">
        <v>2531</v>
      </c>
      <c r="F101" s="136" t="s">
        <v>2532</v>
      </c>
      <c r="G101" s="137" t="s">
        <v>244</v>
      </c>
      <c r="H101" s="138">
        <v>3</v>
      </c>
      <c r="I101" s="139"/>
      <c r="J101" s="140">
        <f>ROUND(I101*H101,2)</f>
        <v>0</v>
      </c>
      <c r="K101" s="136" t="s">
        <v>331</v>
      </c>
      <c r="L101" s="34"/>
      <c r="M101" s="141" t="s">
        <v>19</v>
      </c>
      <c r="N101" s="14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111</v>
      </c>
      <c r="AT101" s="145" t="s">
        <v>209</v>
      </c>
      <c r="AU101" s="145" t="s">
        <v>79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2426</v>
      </c>
    </row>
    <row r="102" spans="2:65" s="1" customFormat="1" ht="10">
      <c r="B102" s="34"/>
      <c r="D102" s="147" t="s">
        <v>215</v>
      </c>
      <c r="F102" s="148" t="s">
        <v>2532</v>
      </c>
      <c r="I102" s="149"/>
      <c r="L102" s="34"/>
      <c r="M102" s="150"/>
      <c r="T102" s="55"/>
      <c r="AT102" s="19" t="s">
        <v>215</v>
      </c>
      <c r="AU102" s="19" t="s">
        <v>79</v>
      </c>
    </row>
    <row r="103" spans="2:65" s="1" customFormat="1" ht="24.15" customHeight="1">
      <c r="B103" s="34"/>
      <c r="C103" s="134" t="s">
        <v>241</v>
      </c>
      <c r="D103" s="134" t="s">
        <v>209</v>
      </c>
      <c r="E103" s="135" t="s">
        <v>2533</v>
      </c>
      <c r="F103" s="136" t="s">
        <v>2534</v>
      </c>
      <c r="G103" s="137" t="s">
        <v>244</v>
      </c>
      <c r="H103" s="138">
        <v>4</v>
      </c>
      <c r="I103" s="139"/>
      <c r="J103" s="140">
        <f>ROUND(I103*H103,2)</f>
        <v>0</v>
      </c>
      <c r="K103" s="136" t="s">
        <v>331</v>
      </c>
      <c r="L103" s="34"/>
      <c r="M103" s="141" t="s">
        <v>19</v>
      </c>
      <c r="N103" s="142" t="s">
        <v>43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111</v>
      </c>
      <c r="AT103" s="145" t="s">
        <v>209</v>
      </c>
      <c r="AU103" s="145" t="s">
        <v>79</v>
      </c>
      <c r="AY103" s="19" t="s">
        <v>207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79</v>
      </c>
      <c r="BK103" s="146">
        <f>ROUND(I103*H103,2)</f>
        <v>0</v>
      </c>
      <c r="BL103" s="19" t="s">
        <v>111</v>
      </c>
      <c r="BM103" s="145" t="s">
        <v>2429</v>
      </c>
    </row>
    <row r="104" spans="2:65" s="1" customFormat="1" ht="18">
      <c r="B104" s="34"/>
      <c r="D104" s="147" t="s">
        <v>215</v>
      </c>
      <c r="F104" s="148" t="s">
        <v>2534</v>
      </c>
      <c r="I104" s="149"/>
      <c r="L104" s="34"/>
      <c r="M104" s="150"/>
      <c r="T104" s="55"/>
      <c r="AT104" s="19" t="s">
        <v>215</v>
      </c>
      <c r="AU104" s="19" t="s">
        <v>79</v>
      </c>
    </row>
    <row r="105" spans="2:65" s="1" customFormat="1" ht="16.5" customHeight="1">
      <c r="B105" s="34"/>
      <c r="C105" s="134" t="s">
        <v>250</v>
      </c>
      <c r="D105" s="134" t="s">
        <v>209</v>
      </c>
      <c r="E105" s="135" t="s">
        <v>2535</v>
      </c>
      <c r="F105" s="136" t="s">
        <v>2536</v>
      </c>
      <c r="G105" s="137" t="s">
        <v>244</v>
      </c>
      <c r="H105" s="138">
        <v>4</v>
      </c>
      <c r="I105" s="139"/>
      <c r="J105" s="140">
        <f>ROUND(I105*H105,2)</f>
        <v>0</v>
      </c>
      <c r="K105" s="136" t="s">
        <v>331</v>
      </c>
      <c r="L105" s="34"/>
      <c r="M105" s="141" t="s">
        <v>19</v>
      </c>
      <c r="N105" s="142" t="s">
        <v>43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111</v>
      </c>
      <c r="AT105" s="145" t="s">
        <v>209</v>
      </c>
      <c r="AU105" s="145" t="s">
        <v>79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111</v>
      </c>
      <c r="BM105" s="145" t="s">
        <v>2432</v>
      </c>
    </row>
    <row r="106" spans="2:65" s="1" customFormat="1" ht="10">
      <c r="B106" s="34"/>
      <c r="D106" s="147" t="s">
        <v>215</v>
      </c>
      <c r="F106" s="148" t="s">
        <v>2537</v>
      </c>
      <c r="I106" s="149"/>
      <c r="L106" s="34"/>
      <c r="M106" s="150"/>
      <c r="T106" s="55"/>
      <c r="AT106" s="19" t="s">
        <v>215</v>
      </c>
      <c r="AU106" s="19" t="s">
        <v>79</v>
      </c>
    </row>
    <row r="107" spans="2:65" s="1" customFormat="1" ht="16.5" customHeight="1">
      <c r="B107" s="34"/>
      <c r="C107" s="134" t="s">
        <v>257</v>
      </c>
      <c r="D107" s="134" t="s">
        <v>209</v>
      </c>
      <c r="E107" s="135" t="s">
        <v>2538</v>
      </c>
      <c r="F107" s="136" t="s">
        <v>2539</v>
      </c>
      <c r="G107" s="137" t="s">
        <v>244</v>
      </c>
      <c r="H107" s="138">
        <v>1</v>
      </c>
      <c r="I107" s="139"/>
      <c r="J107" s="140">
        <f>ROUND(I107*H107,2)</f>
        <v>0</v>
      </c>
      <c r="K107" s="136" t="s">
        <v>331</v>
      </c>
      <c r="L107" s="34"/>
      <c r="M107" s="141" t="s">
        <v>19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111</v>
      </c>
      <c r="AT107" s="145" t="s">
        <v>209</v>
      </c>
      <c r="AU107" s="145" t="s">
        <v>79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2435</v>
      </c>
    </row>
    <row r="108" spans="2:65" s="1" customFormat="1" ht="10">
      <c r="B108" s="34"/>
      <c r="D108" s="147" t="s">
        <v>215</v>
      </c>
      <c r="F108" s="148" t="s">
        <v>2539</v>
      </c>
      <c r="I108" s="149"/>
      <c r="L108" s="34"/>
      <c r="M108" s="150"/>
      <c r="T108" s="55"/>
      <c r="AT108" s="19" t="s">
        <v>215</v>
      </c>
      <c r="AU108" s="19" t="s">
        <v>79</v>
      </c>
    </row>
    <row r="109" spans="2:65" s="1" customFormat="1" ht="16.5" customHeight="1">
      <c r="B109" s="34"/>
      <c r="C109" s="134" t="s">
        <v>227</v>
      </c>
      <c r="D109" s="134" t="s">
        <v>209</v>
      </c>
      <c r="E109" s="135" t="s">
        <v>2540</v>
      </c>
      <c r="F109" s="136" t="s">
        <v>2541</v>
      </c>
      <c r="G109" s="137" t="s">
        <v>244</v>
      </c>
      <c r="H109" s="138">
        <v>1</v>
      </c>
      <c r="I109" s="139"/>
      <c r="J109" s="140">
        <f>ROUND(I109*H109,2)</f>
        <v>0</v>
      </c>
      <c r="K109" s="136" t="s">
        <v>331</v>
      </c>
      <c r="L109" s="34"/>
      <c r="M109" s="141" t="s">
        <v>19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111</v>
      </c>
      <c r="AT109" s="145" t="s">
        <v>209</v>
      </c>
      <c r="AU109" s="145" t="s">
        <v>79</v>
      </c>
      <c r="AY109" s="19" t="s">
        <v>207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79</v>
      </c>
      <c r="BK109" s="146">
        <f>ROUND(I109*H109,2)</f>
        <v>0</v>
      </c>
      <c r="BL109" s="19" t="s">
        <v>111</v>
      </c>
      <c r="BM109" s="145" t="s">
        <v>2438</v>
      </c>
    </row>
    <row r="110" spans="2:65" s="1" customFormat="1" ht="10">
      <c r="B110" s="34"/>
      <c r="D110" s="147" t="s">
        <v>215</v>
      </c>
      <c r="F110" s="148" t="s">
        <v>2541</v>
      </c>
      <c r="I110" s="149"/>
      <c r="L110" s="34"/>
      <c r="M110" s="150"/>
      <c r="T110" s="55"/>
      <c r="AT110" s="19" t="s">
        <v>215</v>
      </c>
      <c r="AU110" s="19" t="s">
        <v>79</v>
      </c>
    </row>
    <row r="111" spans="2:65" s="1" customFormat="1" ht="24.15" customHeight="1">
      <c r="B111" s="34"/>
      <c r="C111" s="134" t="s">
        <v>272</v>
      </c>
      <c r="D111" s="134" t="s">
        <v>209</v>
      </c>
      <c r="E111" s="135" t="s">
        <v>2542</v>
      </c>
      <c r="F111" s="136" t="s">
        <v>2543</v>
      </c>
      <c r="G111" s="137" t="s">
        <v>244</v>
      </c>
      <c r="H111" s="138">
        <v>4</v>
      </c>
      <c r="I111" s="139"/>
      <c r="J111" s="140">
        <f>ROUND(I111*H111,2)</f>
        <v>0</v>
      </c>
      <c r="K111" s="136" t="s">
        <v>331</v>
      </c>
      <c r="L111" s="34"/>
      <c r="M111" s="141" t="s">
        <v>19</v>
      </c>
      <c r="N111" s="14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111</v>
      </c>
      <c r="AT111" s="145" t="s">
        <v>209</v>
      </c>
      <c r="AU111" s="145" t="s">
        <v>79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111</v>
      </c>
      <c r="BM111" s="145" t="s">
        <v>2441</v>
      </c>
    </row>
    <row r="112" spans="2:65" s="1" customFormat="1" ht="10">
      <c r="B112" s="34"/>
      <c r="D112" s="147" t="s">
        <v>215</v>
      </c>
      <c r="F112" s="148" t="s">
        <v>2543</v>
      </c>
      <c r="I112" s="149"/>
      <c r="L112" s="34"/>
      <c r="M112" s="150"/>
      <c r="T112" s="55"/>
      <c r="AT112" s="19" t="s">
        <v>215</v>
      </c>
      <c r="AU112" s="19" t="s">
        <v>79</v>
      </c>
    </row>
    <row r="113" spans="2:65" s="1" customFormat="1" ht="24.15" customHeight="1">
      <c r="B113" s="34"/>
      <c r="C113" s="134" t="s">
        <v>282</v>
      </c>
      <c r="D113" s="134" t="s">
        <v>209</v>
      </c>
      <c r="E113" s="135" t="s">
        <v>2544</v>
      </c>
      <c r="F113" s="136" t="s">
        <v>2545</v>
      </c>
      <c r="G113" s="137" t="s">
        <v>244</v>
      </c>
      <c r="H113" s="138">
        <v>4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79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2444</v>
      </c>
    </row>
    <row r="114" spans="2:65" s="1" customFormat="1" ht="18">
      <c r="B114" s="34"/>
      <c r="D114" s="147" t="s">
        <v>215</v>
      </c>
      <c r="F114" s="148" t="s">
        <v>2546</v>
      </c>
      <c r="I114" s="149"/>
      <c r="L114" s="34"/>
      <c r="M114" s="150"/>
      <c r="T114" s="55"/>
      <c r="AT114" s="19" t="s">
        <v>215</v>
      </c>
      <c r="AU114" s="19" t="s">
        <v>79</v>
      </c>
    </row>
    <row r="115" spans="2:65" s="11" customFormat="1" ht="22.75" customHeight="1">
      <c r="B115" s="122"/>
      <c r="D115" s="123" t="s">
        <v>71</v>
      </c>
      <c r="E115" s="132" t="s">
        <v>2547</v>
      </c>
      <c r="F115" s="132" t="s">
        <v>2548</v>
      </c>
      <c r="I115" s="125"/>
      <c r="J115" s="133">
        <f>BK115</f>
        <v>0</v>
      </c>
      <c r="L115" s="122"/>
      <c r="M115" s="127"/>
      <c r="P115" s="128">
        <f>SUM(P116:P147)</f>
        <v>0</v>
      </c>
      <c r="R115" s="128">
        <f>SUM(R116:R147)</f>
        <v>0</v>
      </c>
      <c r="T115" s="129">
        <f>SUM(T116:T147)</f>
        <v>0</v>
      </c>
      <c r="AR115" s="123" t="s">
        <v>79</v>
      </c>
      <c r="AT115" s="130" t="s">
        <v>71</v>
      </c>
      <c r="AU115" s="130" t="s">
        <v>79</v>
      </c>
      <c r="AY115" s="123" t="s">
        <v>207</v>
      </c>
      <c r="BK115" s="131">
        <f>SUM(BK116:BK147)</f>
        <v>0</v>
      </c>
    </row>
    <row r="116" spans="2:65" s="1" customFormat="1" ht="24.15" customHeight="1">
      <c r="B116" s="34"/>
      <c r="C116" s="134" t="s">
        <v>292</v>
      </c>
      <c r="D116" s="134" t="s">
        <v>209</v>
      </c>
      <c r="E116" s="135" t="s">
        <v>2549</v>
      </c>
      <c r="F116" s="136" t="s">
        <v>2550</v>
      </c>
      <c r="G116" s="137" t="s">
        <v>654</v>
      </c>
      <c r="H116" s="138">
        <v>80</v>
      </c>
      <c r="I116" s="139"/>
      <c r="J116" s="140">
        <f>ROUND(I116*H116,2)</f>
        <v>0</v>
      </c>
      <c r="K116" s="136" t="s">
        <v>331</v>
      </c>
      <c r="L116" s="34"/>
      <c r="M116" s="141" t="s">
        <v>19</v>
      </c>
      <c r="N116" s="142" t="s">
        <v>43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111</v>
      </c>
      <c r="AT116" s="145" t="s">
        <v>209</v>
      </c>
      <c r="AU116" s="145" t="s">
        <v>81</v>
      </c>
      <c r="AY116" s="19" t="s">
        <v>207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79</v>
      </c>
      <c r="BK116" s="146">
        <f>ROUND(I116*H116,2)</f>
        <v>0</v>
      </c>
      <c r="BL116" s="19" t="s">
        <v>111</v>
      </c>
      <c r="BM116" s="145" t="s">
        <v>2447</v>
      </c>
    </row>
    <row r="117" spans="2:65" s="1" customFormat="1" ht="18">
      <c r="B117" s="34"/>
      <c r="D117" s="147" t="s">
        <v>215</v>
      </c>
      <c r="F117" s="148" t="s">
        <v>2550</v>
      </c>
      <c r="I117" s="149"/>
      <c r="L117" s="34"/>
      <c r="M117" s="150"/>
      <c r="T117" s="55"/>
      <c r="AT117" s="19" t="s">
        <v>215</v>
      </c>
      <c r="AU117" s="19" t="s">
        <v>81</v>
      </c>
    </row>
    <row r="118" spans="2:65" s="1" customFormat="1" ht="16.5" customHeight="1">
      <c r="B118" s="34"/>
      <c r="C118" s="134" t="s">
        <v>8</v>
      </c>
      <c r="D118" s="134" t="s">
        <v>209</v>
      </c>
      <c r="E118" s="135" t="s">
        <v>2551</v>
      </c>
      <c r="F118" s="136" t="s">
        <v>2552</v>
      </c>
      <c r="G118" s="137" t="s">
        <v>654</v>
      </c>
      <c r="H118" s="138">
        <v>40</v>
      </c>
      <c r="I118" s="139"/>
      <c r="J118" s="140">
        <f>ROUND(I118*H118,2)</f>
        <v>0</v>
      </c>
      <c r="K118" s="136" t="s">
        <v>331</v>
      </c>
      <c r="L118" s="34"/>
      <c r="M118" s="141" t="s">
        <v>19</v>
      </c>
      <c r="N118" s="142" t="s">
        <v>43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111</v>
      </c>
      <c r="AT118" s="145" t="s">
        <v>209</v>
      </c>
      <c r="AU118" s="145" t="s">
        <v>81</v>
      </c>
      <c r="AY118" s="19" t="s">
        <v>207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9" t="s">
        <v>79</v>
      </c>
      <c r="BK118" s="146">
        <f>ROUND(I118*H118,2)</f>
        <v>0</v>
      </c>
      <c r="BL118" s="19" t="s">
        <v>111</v>
      </c>
      <c r="BM118" s="145" t="s">
        <v>2450</v>
      </c>
    </row>
    <row r="119" spans="2:65" s="1" customFormat="1" ht="10">
      <c r="B119" s="34"/>
      <c r="D119" s="147" t="s">
        <v>215</v>
      </c>
      <c r="F119" s="148" t="s">
        <v>2553</v>
      </c>
      <c r="I119" s="149"/>
      <c r="L119" s="34"/>
      <c r="M119" s="150"/>
      <c r="T119" s="55"/>
      <c r="AT119" s="19" t="s">
        <v>215</v>
      </c>
      <c r="AU119" s="19" t="s">
        <v>81</v>
      </c>
    </row>
    <row r="120" spans="2:65" s="1" customFormat="1" ht="16.5" customHeight="1">
      <c r="B120" s="34"/>
      <c r="C120" s="134" t="s">
        <v>328</v>
      </c>
      <c r="D120" s="134" t="s">
        <v>209</v>
      </c>
      <c r="E120" s="135" t="s">
        <v>2554</v>
      </c>
      <c r="F120" s="136" t="s">
        <v>2555</v>
      </c>
      <c r="G120" s="137" t="s">
        <v>654</v>
      </c>
      <c r="H120" s="138">
        <v>50</v>
      </c>
      <c r="I120" s="139"/>
      <c r="J120" s="140">
        <f>ROUND(I120*H120,2)</f>
        <v>0</v>
      </c>
      <c r="K120" s="136" t="s">
        <v>331</v>
      </c>
      <c r="L120" s="34"/>
      <c r="M120" s="141" t="s">
        <v>19</v>
      </c>
      <c r="N120" s="142" t="s">
        <v>43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111</v>
      </c>
      <c r="AT120" s="145" t="s">
        <v>209</v>
      </c>
      <c r="AU120" s="145" t="s">
        <v>81</v>
      </c>
      <c r="AY120" s="19" t="s">
        <v>207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9" t="s">
        <v>79</v>
      </c>
      <c r="BK120" s="146">
        <f>ROUND(I120*H120,2)</f>
        <v>0</v>
      </c>
      <c r="BL120" s="19" t="s">
        <v>111</v>
      </c>
      <c r="BM120" s="145" t="s">
        <v>2452</v>
      </c>
    </row>
    <row r="121" spans="2:65" s="1" customFormat="1" ht="10">
      <c r="B121" s="34"/>
      <c r="D121" s="147" t="s">
        <v>215</v>
      </c>
      <c r="F121" s="148" t="s">
        <v>2555</v>
      </c>
      <c r="I121" s="149"/>
      <c r="L121" s="34"/>
      <c r="M121" s="150"/>
      <c r="T121" s="55"/>
      <c r="AT121" s="19" t="s">
        <v>215</v>
      </c>
      <c r="AU121" s="19" t="s">
        <v>81</v>
      </c>
    </row>
    <row r="122" spans="2:65" s="1" customFormat="1" ht="16.5" customHeight="1">
      <c r="B122" s="34"/>
      <c r="C122" s="134" t="s">
        <v>342</v>
      </c>
      <c r="D122" s="134" t="s">
        <v>209</v>
      </c>
      <c r="E122" s="135" t="s">
        <v>2556</v>
      </c>
      <c r="F122" s="136" t="s">
        <v>2557</v>
      </c>
      <c r="G122" s="137" t="s">
        <v>654</v>
      </c>
      <c r="H122" s="138">
        <v>40</v>
      </c>
      <c r="I122" s="139"/>
      <c r="J122" s="140">
        <f>ROUND(I122*H122,2)</f>
        <v>0</v>
      </c>
      <c r="K122" s="136" t="s">
        <v>331</v>
      </c>
      <c r="L122" s="34"/>
      <c r="M122" s="141" t="s">
        <v>19</v>
      </c>
      <c r="N122" s="142" t="s">
        <v>43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111</v>
      </c>
      <c r="AT122" s="145" t="s">
        <v>209</v>
      </c>
      <c r="AU122" s="145" t="s">
        <v>81</v>
      </c>
      <c r="AY122" s="19" t="s">
        <v>207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9" t="s">
        <v>79</v>
      </c>
      <c r="BK122" s="146">
        <f>ROUND(I122*H122,2)</f>
        <v>0</v>
      </c>
      <c r="BL122" s="19" t="s">
        <v>111</v>
      </c>
      <c r="BM122" s="145" t="s">
        <v>2455</v>
      </c>
    </row>
    <row r="123" spans="2:65" s="1" customFormat="1" ht="10">
      <c r="B123" s="34"/>
      <c r="D123" s="147" t="s">
        <v>215</v>
      </c>
      <c r="F123" s="148" t="s">
        <v>2557</v>
      </c>
      <c r="I123" s="149"/>
      <c r="L123" s="34"/>
      <c r="M123" s="150"/>
      <c r="T123" s="55"/>
      <c r="AT123" s="19" t="s">
        <v>215</v>
      </c>
      <c r="AU123" s="19" t="s">
        <v>81</v>
      </c>
    </row>
    <row r="124" spans="2:65" s="1" customFormat="1" ht="16.5" customHeight="1">
      <c r="B124" s="34"/>
      <c r="C124" s="134" t="s">
        <v>347</v>
      </c>
      <c r="D124" s="134" t="s">
        <v>209</v>
      </c>
      <c r="E124" s="135" t="s">
        <v>2558</v>
      </c>
      <c r="F124" s="136" t="s">
        <v>2559</v>
      </c>
      <c r="G124" s="137" t="s">
        <v>244</v>
      </c>
      <c r="H124" s="138">
        <v>5</v>
      </c>
      <c r="I124" s="139"/>
      <c r="J124" s="140">
        <f>ROUND(I124*H124,2)</f>
        <v>0</v>
      </c>
      <c r="K124" s="136" t="s">
        <v>331</v>
      </c>
      <c r="L124" s="34"/>
      <c r="M124" s="141" t="s">
        <v>19</v>
      </c>
      <c r="N124" s="142" t="s">
        <v>43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111</v>
      </c>
      <c r="AT124" s="145" t="s">
        <v>209</v>
      </c>
      <c r="AU124" s="145" t="s">
        <v>81</v>
      </c>
      <c r="AY124" s="19" t="s">
        <v>207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9" t="s">
        <v>79</v>
      </c>
      <c r="BK124" s="146">
        <f>ROUND(I124*H124,2)</f>
        <v>0</v>
      </c>
      <c r="BL124" s="19" t="s">
        <v>111</v>
      </c>
      <c r="BM124" s="145" t="s">
        <v>2560</v>
      </c>
    </row>
    <row r="125" spans="2:65" s="1" customFormat="1" ht="10">
      <c r="B125" s="34"/>
      <c r="D125" s="147" t="s">
        <v>215</v>
      </c>
      <c r="F125" s="148" t="s">
        <v>2559</v>
      </c>
      <c r="I125" s="149"/>
      <c r="L125" s="34"/>
      <c r="M125" s="150"/>
      <c r="T125" s="55"/>
      <c r="AT125" s="19" t="s">
        <v>215</v>
      </c>
      <c r="AU125" s="19" t="s">
        <v>81</v>
      </c>
    </row>
    <row r="126" spans="2:65" s="1" customFormat="1" ht="16.5" customHeight="1">
      <c r="B126" s="34"/>
      <c r="C126" s="134" t="s">
        <v>351</v>
      </c>
      <c r="D126" s="134" t="s">
        <v>209</v>
      </c>
      <c r="E126" s="135" t="s">
        <v>2561</v>
      </c>
      <c r="F126" s="136" t="s">
        <v>2562</v>
      </c>
      <c r="G126" s="137" t="s">
        <v>654</v>
      </c>
      <c r="H126" s="138">
        <v>30</v>
      </c>
      <c r="I126" s="139"/>
      <c r="J126" s="140">
        <f>ROUND(I126*H126,2)</f>
        <v>0</v>
      </c>
      <c r="K126" s="136" t="s">
        <v>331</v>
      </c>
      <c r="L126" s="34"/>
      <c r="M126" s="141" t="s">
        <v>19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111</v>
      </c>
      <c r="AT126" s="145" t="s">
        <v>209</v>
      </c>
      <c r="AU126" s="145" t="s">
        <v>81</v>
      </c>
      <c r="AY126" s="19" t="s">
        <v>207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79</v>
      </c>
      <c r="BK126" s="146">
        <f>ROUND(I126*H126,2)</f>
        <v>0</v>
      </c>
      <c r="BL126" s="19" t="s">
        <v>111</v>
      </c>
      <c r="BM126" s="145" t="s">
        <v>2563</v>
      </c>
    </row>
    <row r="127" spans="2:65" s="1" customFormat="1" ht="10">
      <c r="B127" s="34"/>
      <c r="D127" s="147" t="s">
        <v>215</v>
      </c>
      <c r="F127" s="148" t="s">
        <v>2562</v>
      </c>
      <c r="I127" s="149"/>
      <c r="L127" s="34"/>
      <c r="M127" s="150"/>
      <c r="T127" s="55"/>
      <c r="AT127" s="19" t="s">
        <v>215</v>
      </c>
      <c r="AU127" s="19" t="s">
        <v>81</v>
      </c>
    </row>
    <row r="128" spans="2:65" s="1" customFormat="1" ht="16.5" customHeight="1">
      <c r="B128" s="34"/>
      <c r="C128" s="134" t="s">
        <v>355</v>
      </c>
      <c r="D128" s="134" t="s">
        <v>209</v>
      </c>
      <c r="E128" s="135" t="s">
        <v>2564</v>
      </c>
      <c r="F128" s="136" t="s">
        <v>2565</v>
      </c>
      <c r="G128" s="137" t="s">
        <v>654</v>
      </c>
      <c r="H128" s="138">
        <v>70</v>
      </c>
      <c r="I128" s="139"/>
      <c r="J128" s="140">
        <f>ROUND(I128*H128,2)</f>
        <v>0</v>
      </c>
      <c r="K128" s="136" t="s">
        <v>331</v>
      </c>
      <c r="L128" s="34"/>
      <c r="M128" s="141" t="s">
        <v>19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111</v>
      </c>
      <c r="AT128" s="145" t="s">
        <v>209</v>
      </c>
      <c r="AU128" s="145" t="s">
        <v>81</v>
      </c>
      <c r="AY128" s="19" t="s">
        <v>207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9" t="s">
        <v>79</v>
      </c>
      <c r="BK128" s="146">
        <f>ROUND(I128*H128,2)</f>
        <v>0</v>
      </c>
      <c r="BL128" s="19" t="s">
        <v>111</v>
      </c>
      <c r="BM128" s="145" t="s">
        <v>2566</v>
      </c>
    </row>
    <row r="129" spans="2:65" s="1" customFormat="1" ht="10">
      <c r="B129" s="34"/>
      <c r="D129" s="147" t="s">
        <v>215</v>
      </c>
      <c r="F129" s="148" t="s">
        <v>2565</v>
      </c>
      <c r="I129" s="149"/>
      <c r="L129" s="34"/>
      <c r="M129" s="150"/>
      <c r="T129" s="55"/>
      <c r="AT129" s="19" t="s">
        <v>215</v>
      </c>
      <c r="AU129" s="19" t="s">
        <v>81</v>
      </c>
    </row>
    <row r="130" spans="2:65" s="1" customFormat="1" ht="16.5" customHeight="1">
      <c r="B130" s="34"/>
      <c r="C130" s="134" t="s">
        <v>359</v>
      </c>
      <c r="D130" s="134" t="s">
        <v>209</v>
      </c>
      <c r="E130" s="135" t="s">
        <v>2567</v>
      </c>
      <c r="F130" s="136" t="s">
        <v>2568</v>
      </c>
      <c r="G130" s="137" t="s">
        <v>244</v>
      </c>
      <c r="H130" s="138">
        <v>140</v>
      </c>
      <c r="I130" s="139"/>
      <c r="J130" s="140">
        <f>ROUND(I130*H130,2)</f>
        <v>0</v>
      </c>
      <c r="K130" s="136" t="s">
        <v>331</v>
      </c>
      <c r="L130" s="34"/>
      <c r="M130" s="141" t="s">
        <v>19</v>
      </c>
      <c r="N130" s="142" t="s">
        <v>43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111</v>
      </c>
      <c r="AT130" s="145" t="s">
        <v>209</v>
      </c>
      <c r="AU130" s="145" t="s">
        <v>81</v>
      </c>
      <c r="AY130" s="19" t="s">
        <v>207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9" t="s">
        <v>79</v>
      </c>
      <c r="BK130" s="146">
        <f>ROUND(I130*H130,2)</f>
        <v>0</v>
      </c>
      <c r="BL130" s="19" t="s">
        <v>111</v>
      </c>
      <c r="BM130" s="145" t="s">
        <v>2569</v>
      </c>
    </row>
    <row r="131" spans="2:65" s="1" customFormat="1" ht="10">
      <c r="B131" s="34"/>
      <c r="D131" s="147" t="s">
        <v>215</v>
      </c>
      <c r="F131" s="148" t="s">
        <v>2568</v>
      </c>
      <c r="I131" s="149"/>
      <c r="L131" s="34"/>
      <c r="M131" s="150"/>
      <c r="T131" s="55"/>
      <c r="AT131" s="19" t="s">
        <v>215</v>
      </c>
      <c r="AU131" s="19" t="s">
        <v>81</v>
      </c>
    </row>
    <row r="132" spans="2:65" s="1" customFormat="1" ht="21.75" customHeight="1">
      <c r="B132" s="34"/>
      <c r="C132" s="134" t="s">
        <v>363</v>
      </c>
      <c r="D132" s="134" t="s">
        <v>209</v>
      </c>
      <c r="E132" s="135" t="s">
        <v>2570</v>
      </c>
      <c r="F132" s="136" t="s">
        <v>2571</v>
      </c>
      <c r="G132" s="137" t="s">
        <v>654</v>
      </c>
      <c r="H132" s="138">
        <v>30</v>
      </c>
      <c r="I132" s="139"/>
      <c r="J132" s="140">
        <f>ROUND(I132*H132,2)</f>
        <v>0</v>
      </c>
      <c r="K132" s="136" t="s">
        <v>331</v>
      </c>
      <c r="L132" s="34"/>
      <c r="M132" s="141" t="s">
        <v>19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111</v>
      </c>
      <c r="AT132" s="145" t="s">
        <v>209</v>
      </c>
      <c r="AU132" s="145" t="s">
        <v>81</v>
      </c>
      <c r="AY132" s="19" t="s">
        <v>207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9" t="s">
        <v>79</v>
      </c>
      <c r="BK132" s="146">
        <f>ROUND(I132*H132,2)</f>
        <v>0</v>
      </c>
      <c r="BL132" s="19" t="s">
        <v>111</v>
      </c>
      <c r="BM132" s="145" t="s">
        <v>2572</v>
      </c>
    </row>
    <row r="133" spans="2:65" s="1" customFormat="1" ht="10">
      <c r="B133" s="34"/>
      <c r="D133" s="147" t="s">
        <v>215</v>
      </c>
      <c r="F133" s="148" t="s">
        <v>2571</v>
      </c>
      <c r="I133" s="149"/>
      <c r="L133" s="34"/>
      <c r="M133" s="150"/>
      <c r="T133" s="55"/>
      <c r="AT133" s="19" t="s">
        <v>215</v>
      </c>
      <c r="AU133" s="19" t="s">
        <v>81</v>
      </c>
    </row>
    <row r="134" spans="2:65" s="1" customFormat="1" ht="16.5" customHeight="1">
      <c r="B134" s="34"/>
      <c r="C134" s="134" t="s">
        <v>367</v>
      </c>
      <c r="D134" s="134" t="s">
        <v>209</v>
      </c>
      <c r="E134" s="135" t="s">
        <v>2573</v>
      </c>
      <c r="F134" s="136" t="s">
        <v>2574</v>
      </c>
      <c r="G134" s="137" t="s">
        <v>244</v>
      </c>
      <c r="H134" s="138">
        <v>3</v>
      </c>
      <c r="I134" s="139"/>
      <c r="J134" s="140">
        <f>ROUND(I134*H134,2)</f>
        <v>0</v>
      </c>
      <c r="K134" s="136" t="s">
        <v>331</v>
      </c>
      <c r="L134" s="34"/>
      <c r="M134" s="141" t="s">
        <v>19</v>
      </c>
      <c r="N134" s="142" t="s">
        <v>43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111</v>
      </c>
      <c r="AT134" s="145" t="s">
        <v>209</v>
      </c>
      <c r="AU134" s="145" t="s">
        <v>81</v>
      </c>
      <c r="AY134" s="19" t="s">
        <v>207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9" t="s">
        <v>79</v>
      </c>
      <c r="BK134" s="146">
        <f>ROUND(I134*H134,2)</f>
        <v>0</v>
      </c>
      <c r="BL134" s="19" t="s">
        <v>111</v>
      </c>
      <c r="BM134" s="145" t="s">
        <v>2575</v>
      </c>
    </row>
    <row r="135" spans="2:65" s="1" customFormat="1" ht="10">
      <c r="B135" s="34"/>
      <c r="D135" s="147" t="s">
        <v>215</v>
      </c>
      <c r="F135" s="148" t="s">
        <v>2574</v>
      </c>
      <c r="I135" s="149"/>
      <c r="L135" s="34"/>
      <c r="M135" s="150"/>
      <c r="T135" s="55"/>
      <c r="AT135" s="19" t="s">
        <v>215</v>
      </c>
      <c r="AU135" s="19" t="s">
        <v>81</v>
      </c>
    </row>
    <row r="136" spans="2:65" s="1" customFormat="1" ht="16.5" customHeight="1">
      <c r="B136" s="34"/>
      <c r="C136" s="134" t="s">
        <v>7</v>
      </c>
      <c r="D136" s="134" t="s">
        <v>209</v>
      </c>
      <c r="E136" s="135" t="s">
        <v>2510</v>
      </c>
      <c r="F136" s="136" t="s">
        <v>2511</v>
      </c>
      <c r="G136" s="137" t="s">
        <v>244</v>
      </c>
      <c r="H136" s="138">
        <v>1</v>
      </c>
      <c r="I136" s="139"/>
      <c r="J136" s="140">
        <f>ROUND(I136*H136,2)</f>
        <v>0</v>
      </c>
      <c r="K136" s="136" t="s">
        <v>331</v>
      </c>
      <c r="L136" s="34"/>
      <c r="M136" s="141" t="s">
        <v>19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111</v>
      </c>
      <c r="AT136" s="145" t="s">
        <v>209</v>
      </c>
      <c r="AU136" s="145" t="s">
        <v>81</v>
      </c>
      <c r="AY136" s="19" t="s">
        <v>207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9" t="s">
        <v>79</v>
      </c>
      <c r="BK136" s="146">
        <f>ROUND(I136*H136,2)</f>
        <v>0</v>
      </c>
      <c r="BL136" s="19" t="s">
        <v>111</v>
      </c>
      <c r="BM136" s="145" t="s">
        <v>2576</v>
      </c>
    </row>
    <row r="137" spans="2:65" s="1" customFormat="1" ht="10">
      <c r="B137" s="34"/>
      <c r="D137" s="147" t="s">
        <v>215</v>
      </c>
      <c r="F137" s="148" t="s">
        <v>2511</v>
      </c>
      <c r="I137" s="149"/>
      <c r="L137" s="34"/>
      <c r="M137" s="150"/>
      <c r="T137" s="55"/>
      <c r="AT137" s="19" t="s">
        <v>215</v>
      </c>
      <c r="AU137" s="19" t="s">
        <v>81</v>
      </c>
    </row>
    <row r="138" spans="2:65" s="1" customFormat="1" ht="16.5" customHeight="1">
      <c r="B138" s="34"/>
      <c r="C138" s="134" t="s">
        <v>375</v>
      </c>
      <c r="D138" s="134" t="s">
        <v>209</v>
      </c>
      <c r="E138" s="135" t="s">
        <v>2577</v>
      </c>
      <c r="F138" s="136" t="s">
        <v>2578</v>
      </c>
      <c r="G138" s="137" t="s">
        <v>244</v>
      </c>
      <c r="H138" s="138">
        <v>1</v>
      </c>
      <c r="I138" s="139"/>
      <c r="J138" s="140">
        <f>ROUND(I138*H138,2)</f>
        <v>0</v>
      </c>
      <c r="K138" s="136" t="s">
        <v>331</v>
      </c>
      <c r="L138" s="34"/>
      <c r="M138" s="141" t="s">
        <v>19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111</v>
      </c>
      <c r="AT138" s="145" t="s">
        <v>209</v>
      </c>
      <c r="AU138" s="145" t="s">
        <v>81</v>
      </c>
      <c r="AY138" s="19" t="s">
        <v>207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79</v>
      </c>
      <c r="BK138" s="146">
        <f>ROUND(I138*H138,2)</f>
        <v>0</v>
      </c>
      <c r="BL138" s="19" t="s">
        <v>111</v>
      </c>
      <c r="BM138" s="145" t="s">
        <v>2579</v>
      </c>
    </row>
    <row r="139" spans="2:65" s="1" customFormat="1" ht="10">
      <c r="B139" s="34"/>
      <c r="D139" s="147" t="s">
        <v>215</v>
      </c>
      <c r="F139" s="148" t="s">
        <v>2578</v>
      </c>
      <c r="I139" s="149"/>
      <c r="L139" s="34"/>
      <c r="M139" s="150"/>
      <c r="T139" s="55"/>
      <c r="AT139" s="19" t="s">
        <v>215</v>
      </c>
      <c r="AU139" s="19" t="s">
        <v>81</v>
      </c>
    </row>
    <row r="140" spans="2:65" s="1" customFormat="1" ht="16.5" customHeight="1">
      <c r="B140" s="34"/>
      <c r="C140" s="134" t="s">
        <v>380</v>
      </c>
      <c r="D140" s="134" t="s">
        <v>209</v>
      </c>
      <c r="E140" s="135" t="s">
        <v>2580</v>
      </c>
      <c r="F140" s="136" t="s">
        <v>2581</v>
      </c>
      <c r="G140" s="137" t="s">
        <v>244</v>
      </c>
      <c r="H140" s="138">
        <v>1</v>
      </c>
      <c r="I140" s="139"/>
      <c r="J140" s="140">
        <f>ROUND(I140*H140,2)</f>
        <v>0</v>
      </c>
      <c r="K140" s="136" t="s">
        <v>331</v>
      </c>
      <c r="L140" s="34"/>
      <c r="M140" s="141" t="s">
        <v>19</v>
      </c>
      <c r="N140" s="14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111</v>
      </c>
      <c r="AT140" s="145" t="s">
        <v>209</v>
      </c>
      <c r="AU140" s="145" t="s">
        <v>81</v>
      </c>
      <c r="AY140" s="19" t="s">
        <v>207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79</v>
      </c>
      <c r="BK140" s="146">
        <f>ROUND(I140*H140,2)</f>
        <v>0</v>
      </c>
      <c r="BL140" s="19" t="s">
        <v>111</v>
      </c>
      <c r="BM140" s="145" t="s">
        <v>2582</v>
      </c>
    </row>
    <row r="141" spans="2:65" s="1" customFormat="1" ht="10">
      <c r="B141" s="34"/>
      <c r="D141" s="147" t="s">
        <v>215</v>
      </c>
      <c r="F141" s="148" t="s">
        <v>2581</v>
      </c>
      <c r="I141" s="149"/>
      <c r="L141" s="34"/>
      <c r="M141" s="150"/>
      <c r="T141" s="55"/>
      <c r="AT141" s="19" t="s">
        <v>215</v>
      </c>
      <c r="AU141" s="19" t="s">
        <v>81</v>
      </c>
    </row>
    <row r="142" spans="2:65" s="1" customFormat="1" ht="16.5" customHeight="1">
      <c r="B142" s="34"/>
      <c r="C142" s="134" t="s">
        <v>384</v>
      </c>
      <c r="D142" s="134" t="s">
        <v>209</v>
      </c>
      <c r="E142" s="135" t="s">
        <v>2583</v>
      </c>
      <c r="F142" s="136" t="s">
        <v>2584</v>
      </c>
      <c r="G142" s="137" t="s">
        <v>244</v>
      </c>
      <c r="H142" s="138">
        <v>1</v>
      </c>
      <c r="I142" s="139"/>
      <c r="J142" s="140">
        <f>ROUND(I142*H142,2)</f>
        <v>0</v>
      </c>
      <c r="K142" s="136" t="s">
        <v>331</v>
      </c>
      <c r="L142" s="34"/>
      <c r="M142" s="141" t="s">
        <v>19</v>
      </c>
      <c r="N142" s="14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111</v>
      </c>
      <c r="AT142" s="145" t="s">
        <v>209</v>
      </c>
      <c r="AU142" s="145" t="s">
        <v>81</v>
      </c>
      <c r="AY142" s="19" t="s">
        <v>207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9" t="s">
        <v>79</v>
      </c>
      <c r="BK142" s="146">
        <f>ROUND(I142*H142,2)</f>
        <v>0</v>
      </c>
      <c r="BL142" s="19" t="s">
        <v>111</v>
      </c>
      <c r="BM142" s="145" t="s">
        <v>2585</v>
      </c>
    </row>
    <row r="143" spans="2:65" s="1" customFormat="1" ht="10">
      <c r="B143" s="34"/>
      <c r="D143" s="147" t="s">
        <v>215</v>
      </c>
      <c r="F143" s="148" t="s">
        <v>2584</v>
      </c>
      <c r="I143" s="149"/>
      <c r="L143" s="34"/>
      <c r="M143" s="150"/>
      <c r="T143" s="55"/>
      <c r="AT143" s="19" t="s">
        <v>215</v>
      </c>
      <c r="AU143" s="19" t="s">
        <v>81</v>
      </c>
    </row>
    <row r="144" spans="2:65" s="1" customFormat="1" ht="16.5" customHeight="1">
      <c r="B144" s="34"/>
      <c r="C144" s="134" t="s">
        <v>388</v>
      </c>
      <c r="D144" s="134" t="s">
        <v>209</v>
      </c>
      <c r="E144" s="135" t="s">
        <v>2586</v>
      </c>
      <c r="F144" s="136" t="s">
        <v>2587</v>
      </c>
      <c r="G144" s="137" t="s">
        <v>244</v>
      </c>
      <c r="H144" s="138">
        <v>1</v>
      </c>
      <c r="I144" s="139"/>
      <c r="J144" s="140">
        <f>ROUND(I144*H144,2)</f>
        <v>0</v>
      </c>
      <c r="K144" s="136" t="s">
        <v>331</v>
      </c>
      <c r="L144" s="34"/>
      <c r="M144" s="141" t="s">
        <v>19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111</v>
      </c>
      <c r="AT144" s="145" t="s">
        <v>209</v>
      </c>
      <c r="AU144" s="145" t="s">
        <v>81</v>
      </c>
      <c r="AY144" s="19" t="s">
        <v>207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9" t="s">
        <v>79</v>
      </c>
      <c r="BK144" s="146">
        <f>ROUND(I144*H144,2)</f>
        <v>0</v>
      </c>
      <c r="BL144" s="19" t="s">
        <v>111</v>
      </c>
      <c r="BM144" s="145" t="s">
        <v>2588</v>
      </c>
    </row>
    <row r="145" spans="2:65" s="1" customFormat="1" ht="10">
      <c r="B145" s="34"/>
      <c r="D145" s="147" t="s">
        <v>215</v>
      </c>
      <c r="F145" s="148" t="s">
        <v>2587</v>
      </c>
      <c r="I145" s="149"/>
      <c r="L145" s="34"/>
      <c r="M145" s="150"/>
      <c r="T145" s="55"/>
      <c r="AT145" s="19" t="s">
        <v>215</v>
      </c>
      <c r="AU145" s="19" t="s">
        <v>81</v>
      </c>
    </row>
    <row r="146" spans="2:65" s="1" customFormat="1" ht="16.5" customHeight="1">
      <c r="B146" s="34"/>
      <c r="C146" s="134" t="s">
        <v>393</v>
      </c>
      <c r="D146" s="134" t="s">
        <v>209</v>
      </c>
      <c r="E146" s="135" t="s">
        <v>2518</v>
      </c>
      <c r="F146" s="136" t="s">
        <v>2454</v>
      </c>
      <c r="G146" s="137" t="s">
        <v>244</v>
      </c>
      <c r="H146" s="138">
        <v>1</v>
      </c>
      <c r="I146" s="139"/>
      <c r="J146" s="140">
        <f>ROUND(I146*H146,2)</f>
        <v>0</v>
      </c>
      <c r="K146" s="136" t="s">
        <v>331</v>
      </c>
      <c r="L146" s="34"/>
      <c r="M146" s="141" t="s">
        <v>19</v>
      </c>
      <c r="N146" s="14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111</v>
      </c>
      <c r="AT146" s="145" t="s">
        <v>209</v>
      </c>
      <c r="AU146" s="145" t="s">
        <v>81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2589</v>
      </c>
    </row>
    <row r="147" spans="2:65" s="1" customFormat="1" ht="10">
      <c r="B147" s="34"/>
      <c r="D147" s="147" t="s">
        <v>215</v>
      </c>
      <c r="F147" s="148" t="s">
        <v>2454</v>
      </c>
      <c r="I147" s="149"/>
      <c r="L147" s="34"/>
      <c r="M147" s="202"/>
      <c r="N147" s="203"/>
      <c r="O147" s="203"/>
      <c r="P147" s="203"/>
      <c r="Q147" s="203"/>
      <c r="R147" s="203"/>
      <c r="S147" s="203"/>
      <c r="T147" s="204"/>
      <c r="AT147" s="19" t="s">
        <v>215</v>
      </c>
      <c r="AU147" s="19" t="s">
        <v>81</v>
      </c>
    </row>
    <row r="148" spans="2:65" s="1" customFormat="1" ht="7" customHeight="1"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34"/>
    </row>
  </sheetData>
  <sheetProtection algorithmName="SHA-512" hashValue="T1MRXGkw2OO/nw5g0+NZfDRTH/FqnRiFo2Ajr5xow/qxe/JPAlxDxUBQYyxpv0No5tk3At2Z+X1wAyuuSc815w==" saltValue="0PeiCESQl0BwXXfbVIb3+NKe3LE0k+1hhvuIuWV/x60dtiuaZQ+MPqLJTtXHW2ioFnO0Mjt2wtn1RocFXz3YWQ==" spinCount="100000" sheet="1" objects="1" scenarios="1" formatColumns="0" formatRows="0" autoFilter="0"/>
  <autoFilter ref="C92:K147" xr:uid="{00000000-0009-0000-0000-00000B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34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127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2590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ROUND(J94,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ROUND((SUM(BE94:BE133)),  2)</f>
        <v>0</v>
      </c>
      <c r="I37" s="96">
        <v>0.21</v>
      </c>
      <c r="J37" s="85">
        <f>ROUND(((SUM(BE94:BE133))*I37),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ROUND((SUM(BF94:BF133)),  2)</f>
        <v>0</v>
      </c>
      <c r="I38" s="96">
        <v>0.12</v>
      </c>
      <c r="J38" s="85">
        <f>ROUND(((SUM(BF94:BF133))*I38),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ROUND((SUM(BG94:BG133)),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ROUND((SUM(BH94:BH133)),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ROUND((SUM(BI94:BI133)),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>D.1.4.k - Kamerový systém CCTV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J94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2591</v>
      </c>
      <c r="E68" s="108"/>
      <c r="F68" s="108"/>
      <c r="G68" s="108"/>
      <c r="H68" s="108"/>
      <c r="I68" s="108"/>
      <c r="J68" s="109">
        <f>J95</f>
        <v>0</v>
      </c>
      <c r="L68" s="106"/>
    </row>
    <row r="69" spans="2:47" s="9" customFormat="1" ht="19.899999999999999" customHeight="1">
      <c r="B69" s="110"/>
      <c r="D69" s="111" t="s">
        <v>2592</v>
      </c>
      <c r="E69" s="112"/>
      <c r="F69" s="112"/>
      <c r="G69" s="112"/>
      <c r="H69" s="112"/>
      <c r="I69" s="112"/>
      <c r="J69" s="113">
        <f>J108</f>
        <v>0</v>
      </c>
      <c r="L69" s="110"/>
    </row>
    <row r="70" spans="2:47" s="9" customFormat="1" ht="19.899999999999999" customHeight="1">
      <c r="B70" s="110"/>
      <c r="D70" s="111" t="s">
        <v>2593</v>
      </c>
      <c r="E70" s="112"/>
      <c r="F70" s="112"/>
      <c r="G70" s="112"/>
      <c r="H70" s="112"/>
      <c r="I70" s="112"/>
      <c r="J70" s="113">
        <f>J121</f>
        <v>0</v>
      </c>
      <c r="L70" s="110"/>
    </row>
    <row r="71" spans="2:47" s="1" customFormat="1" ht="21.75" customHeight="1">
      <c r="B71" s="34"/>
      <c r="L71" s="34"/>
    </row>
    <row r="72" spans="2:47" s="1" customFormat="1" ht="7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4"/>
    </row>
    <row r="76" spans="2:47" s="1" customFormat="1" ht="7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4"/>
    </row>
    <row r="77" spans="2:47" s="1" customFormat="1" ht="25" customHeight="1">
      <c r="B77" s="34"/>
      <c r="C77" s="23" t="s">
        <v>192</v>
      </c>
      <c r="L77" s="34"/>
    </row>
    <row r="78" spans="2:47" s="1" customFormat="1" ht="7" customHeight="1">
      <c r="B78" s="34"/>
      <c r="L78" s="34"/>
    </row>
    <row r="79" spans="2:47" s="1" customFormat="1" ht="12" customHeight="1">
      <c r="B79" s="34"/>
      <c r="C79" s="29" t="s">
        <v>16</v>
      </c>
      <c r="L79" s="34"/>
    </row>
    <row r="80" spans="2:47" s="1" customFormat="1" ht="26.25" customHeight="1">
      <c r="B80" s="34"/>
      <c r="E80" s="342" t="str">
        <f>E7</f>
        <v>ZČU - REKONSTRUKCE POSLUCHÁREN UP 101,104,108,112 a 115</v>
      </c>
      <c r="F80" s="343"/>
      <c r="G80" s="343"/>
      <c r="H80" s="343"/>
      <c r="L80" s="34"/>
    </row>
    <row r="81" spans="2:65" ht="12" customHeight="1">
      <c r="B81" s="22"/>
      <c r="C81" s="29" t="s">
        <v>147</v>
      </c>
      <c r="L81" s="22"/>
    </row>
    <row r="82" spans="2:65" ht="16.5" customHeight="1">
      <c r="B82" s="22"/>
      <c r="E82" s="342" t="s">
        <v>150</v>
      </c>
      <c r="F82" s="312"/>
      <c r="G82" s="312"/>
      <c r="H82" s="312"/>
      <c r="L82" s="22"/>
    </row>
    <row r="83" spans="2:65" ht="12" customHeight="1">
      <c r="B83" s="22"/>
      <c r="C83" s="29" t="s">
        <v>153</v>
      </c>
      <c r="L83" s="22"/>
    </row>
    <row r="84" spans="2:65" s="1" customFormat="1" ht="16.5" customHeight="1">
      <c r="B84" s="34"/>
      <c r="E84" s="340" t="s">
        <v>1450</v>
      </c>
      <c r="F84" s="344"/>
      <c r="G84" s="344"/>
      <c r="H84" s="344"/>
      <c r="L84" s="34"/>
    </row>
    <row r="85" spans="2:65" s="1" customFormat="1" ht="12" customHeight="1">
      <c r="B85" s="34"/>
      <c r="C85" s="29" t="s">
        <v>1451</v>
      </c>
      <c r="L85" s="34"/>
    </row>
    <row r="86" spans="2:65" s="1" customFormat="1" ht="16.5" customHeight="1">
      <c r="B86" s="34"/>
      <c r="E86" s="305" t="str">
        <f>E13</f>
        <v>D.1.4.k - Kamerový systém CCTV</v>
      </c>
      <c r="F86" s="344"/>
      <c r="G86" s="344"/>
      <c r="H86" s="344"/>
      <c r="L86" s="34"/>
    </row>
    <row r="87" spans="2:65" s="1" customFormat="1" ht="7" customHeight="1">
      <c r="B87" s="34"/>
      <c r="L87" s="34"/>
    </row>
    <row r="88" spans="2:65" s="1" customFormat="1" ht="12" customHeight="1">
      <c r="B88" s="34"/>
      <c r="C88" s="29" t="s">
        <v>21</v>
      </c>
      <c r="F88" s="27" t="str">
        <f>F16</f>
        <v>Areál ZČU, Univerzitní 22, 306 14 Plzeň</v>
      </c>
      <c r="I88" s="29" t="s">
        <v>23</v>
      </c>
      <c r="J88" s="51" t="str">
        <f>IF(J16="","",J16)</f>
        <v>15. 1. 2024</v>
      </c>
      <c r="L88" s="34"/>
    </row>
    <row r="89" spans="2:65" s="1" customFormat="1" ht="7" customHeight="1">
      <c r="B89" s="34"/>
      <c r="L89" s="34"/>
    </row>
    <row r="90" spans="2:65" s="1" customFormat="1" ht="25.65" customHeight="1">
      <c r="B90" s="34"/>
      <c r="C90" s="29" t="s">
        <v>25</v>
      </c>
      <c r="F90" s="27" t="str">
        <f>E19</f>
        <v>Západočeská univerzita v Plzni, Univerzitní 8, 306</v>
      </c>
      <c r="I90" s="29" t="s">
        <v>31</v>
      </c>
      <c r="J90" s="32" t="str">
        <f>E25</f>
        <v>ATELIER SOUKUP OPL ŠVEHLA S.R.O.</v>
      </c>
      <c r="L90" s="34"/>
    </row>
    <row r="91" spans="2:65" s="1" customFormat="1" ht="15.15" customHeight="1">
      <c r="B91" s="34"/>
      <c r="C91" s="29" t="s">
        <v>29</v>
      </c>
      <c r="F91" s="27" t="str">
        <f>IF(E22="","",E22)</f>
        <v>Vyplň údaj</v>
      </c>
      <c r="I91" s="29" t="s">
        <v>34</v>
      </c>
      <c r="J91" s="32" t="str">
        <f>E28</f>
        <v>Michal Jirka</v>
      </c>
      <c r="L91" s="34"/>
    </row>
    <row r="92" spans="2:65" s="1" customFormat="1" ht="10.25" customHeight="1">
      <c r="B92" s="34"/>
      <c r="L92" s="34"/>
    </row>
    <row r="93" spans="2:65" s="10" customFormat="1" ht="29.25" customHeight="1">
      <c r="B93" s="114"/>
      <c r="C93" s="115" t="s">
        <v>193</v>
      </c>
      <c r="D93" s="116" t="s">
        <v>57</v>
      </c>
      <c r="E93" s="116" t="s">
        <v>53</v>
      </c>
      <c r="F93" s="116" t="s">
        <v>54</v>
      </c>
      <c r="G93" s="116" t="s">
        <v>194</v>
      </c>
      <c r="H93" s="116" t="s">
        <v>195</v>
      </c>
      <c r="I93" s="116" t="s">
        <v>196</v>
      </c>
      <c r="J93" s="116" t="s">
        <v>159</v>
      </c>
      <c r="K93" s="117" t="s">
        <v>197</v>
      </c>
      <c r="L93" s="114"/>
      <c r="M93" s="58" t="s">
        <v>19</v>
      </c>
      <c r="N93" s="59" t="s">
        <v>42</v>
      </c>
      <c r="O93" s="59" t="s">
        <v>198</v>
      </c>
      <c r="P93" s="59" t="s">
        <v>199</v>
      </c>
      <c r="Q93" s="59" t="s">
        <v>200</v>
      </c>
      <c r="R93" s="59" t="s">
        <v>201</v>
      </c>
      <c r="S93" s="59" t="s">
        <v>202</v>
      </c>
      <c r="T93" s="60" t="s">
        <v>203</v>
      </c>
    </row>
    <row r="94" spans="2:65" s="1" customFormat="1" ht="22.75" customHeight="1">
      <c r="B94" s="34"/>
      <c r="C94" s="63" t="s">
        <v>204</v>
      </c>
      <c r="J94" s="118">
        <f>BK94</f>
        <v>0</v>
      </c>
      <c r="L94" s="34"/>
      <c r="M94" s="61"/>
      <c r="N94" s="52"/>
      <c r="O94" s="52"/>
      <c r="P94" s="119">
        <f>P95</f>
        <v>0</v>
      </c>
      <c r="Q94" s="52"/>
      <c r="R94" s="119">
        <f>R95</f>
        <v>0</v>
      </c>
      <c r="S94" s="52"/>
      <c r="T94" s="120">
        <f>T95</f>
        <v>0</v>
      </c>
      <c r="AT94" s="19" t="s">
        <v>71</v>
      </c>
      <c r="AU94" s="19" t="s">
        <v>160</v>
      </c>
      <c r="BK94" s="121">
        <f>BK95</f>
        <v>0</v>
      </c>
    </row>
    <row r="95" spans="2:65" s="11" customFormat="1" ht="25.9" customHeight="1">
      <c r="B95" s="122"/>
      <c r="D95" s="123" t="s">
        <v>71</v>
      </c>
      <c r="E95" s="124" t="s">
        <v>2594</v>
      </c>
      <c r="F95" s="124" t="s">
        <v>2595</v>
      </c>
      <c r="I95" s="125"/>
      <c r="J95" s="126">
        <f>BK95</f>
        <v>0</v>
      </c>
      <c r="L95" s="122"/>
      <c r="M95" s="127"/>
      <c r="P95" s="128">
        <f>P96+SUM(P97:P108)+P121</f>
        <v>0</v>
      </c>
      <c r="R95" s="128">
        <f>R96+SUM(R97:R108)+R121</f>
        <v>0</v>
      </c>
      <c r="T95" s="129">
        <f>T96+SUM(T97:T108)+T121</f>
        <v>0</v>
      </c>
      <c r="AR95" s="123" t="s">
        <v>79</v>
      </c>
      <c r="AT95" s="130" t="s">
        <v>71</v>
      </c>
      <c r="AU95" s="130" t="s">
        <v>72</v>
      </c>
      <c r="AY95" s="123" t="s">
        <v>207</v>
      </c>
      <c r="BK95" s="131">
        <f>BK96+SUM(BK97:BK108)+BK121</f>
        <v>0</v>
      </c>
    </row>
    <row r="96" spans="2:65" s="1" customFormat="1" ht="55.5" customHeight="1">
      <c r="B96" s="34"/>
      <c r="C96" s="134" t="s">
        <v>79</v>
      </c>
      <c r="D96" s="134" t="s">
        <v>209</v>
      </c>
      <c r="E96" s="135" t="s">
        <v>2596</v>
      </c>
      <c r="F96" s="136" t="s">
        <v>2597</v>
      </c>
      <c r="G96" s="137" t="s">
        <v>244</v>
      </c>
      <c r="H96" s="138">
        <v>1</v>
      </c>
      <c r="I96" s="139"/>
      <c r="J96" s="140">
        <f>ROUND(I96*H96,2)</f>
        <v>0</v>
      </c>
      <c r="K96" s="136" t="s">
        <v>331</v>
      </c>
      <c r="L96" s="34"/>
      <c r="M96" s="141" t="s">
        <v>19</v>
      </c>
      <c r="N96" s="142" t="s">
        <v>43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111</v>
      </c>
      <c r="AT96" s="145" t="s">
        <v>209</v>
      </c>
      <c r="AU96" s="145" t="s">
        <v>79</v>
      </c>
      <c r="AY96" s="19" t="s">
        <v>207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79</v>
      </c>
      <c r="BK96" s="146">
        <f>ROUND(I96*H96,2)</f>
        <v>0</v>
      </c>
      <c r="BL96" s="19" t="s">
        <v>111</v>
      </c>
      <c r="BM96" s="145" t="s">
        <v>2598</v>
      </c>
    </row>
    <row r="97" spans="2:65" s="1" customFormat="1" ht="27">
      <c r="B97" s="34"/>
      <c r="D97" s="147" t="s">
        <v>215</v>
      </c>
      <c r="F97" s="148" t="s">
        <v>2599</v>
      </c>
      <c r="I97" s="149"/>
      <c r="L97" s="34"/>
      <c r="M97" s="150"/>
      <c r="T97" s="55"/>
      <c r="AT97" s="19" t="s">
        <v>215</v>
      </c>
      <c r="AU97" s="19" t="s">
        <v>79</v>
      </c>
    </row>
    <row r="98" spans="2:65" s="1" customFormat="1" ht="16.5" customHeight="1">
      <c r="B98" s="34"/>
      <c r="C98" s="134" t="s">
        <v>81</v>
      </c>
      <c r="D98" s="134" t="s">
        <v>209</v>
      </c>
      <c r="E98" s="135" t="s">
        <v>2600</v>
      </c>
      <c r="F98" s="136" t="s">
        <v>2601</v>
      </c>
      <c r="G98" s="137" t="s">
        <v>244</v>
      </c>
      <c r="H98" s="138">
        <v>2</v>
      </c>
      <c r="I98" s="139"/>
      <c r="J98" s="140">
        <f>ROUND(I98*H98,2)</f>
        <v>0</v>
      </c>
      <c r="K98" s="136" t="s">
        <v>331</v>
      </c>
      <c r="L98" s="34"/>
      <c r="M98" s="141" t="s">
        <v>19</v>
      </c>
      <c r="N98" s="142" t="s">
        <v>43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111</v>
      </c>
      <c r="AT98" s="145" t="s">
        <v>209</v>
      </c>
      <c r="AU98" s="145" t="s">
        <v>79</v>
      </c>
      <c r="AY98" s="19" t="s">
        <v>207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79</v>
      </c>
      <c r="BK98" s="146">
        <f>ROUND(I98*H98,2)</f>
        <v>0</v>
      </c>
      <c r="BL98" s="19" t="s">
        <v>111</v>
      </c>
      <c r="BM98" s="145" t="s">
        <v>2602</v>
      </c>
    </row>
    <row r="99" spans="2:65" s="1" customFormat="1" ht="10">
      <c r="B99" s="34"/>
      <c r="D99" s="147" t="s">
        <v>215</v>
      </c>
      <c r="F99" s="148" t="s">
        <v>2601</v>
      </c>
      <c r="I99" s="149"/>
      <c r="L99" s="34"/>
      <c r="M99" s="150"/>
      <c r="T99" s="55"/>
      <c r="AT99" s="19" t="s">
        <v>215</v>
      </c>
      <c r="AU99" s="19" t="s">
        <v>79</v>
      </c>
    </row>
    <row r="100" spans="2:65" s="1" customFormat="1" ht="16.5" customHeight="1">
      <c r="B100" s="34"/>
      <c r="C100" s="134" t="s">
        <v>92</v>
      </c>
      <c r="D100" s="134" t="s">
        <v>209</v>
      </c>
      <c r="E100" s="135" t="s">
        <v>2603</v>
      </c>
      <c r="F100" s="136" t="s">
        <v>2581</v>
      </c>
      <c r="G100" s="137" t="s">
        <v>244</v>
      </c>
      <c r="H100" s="138">
        <v>1</v>
      </c>
      <c r="I100" s="139"/>
      <c r="J100" s="140">
        <f>ROUND(I100*H100,2)</f>
        <v>0</v>
      </c>
      <c r="K100" s="136" t="s">
        <v>331</v>
      </c>
      <c r="L100" s="34"/>
      <c r="M100" s="141" t="s">
        <v>19</v>
      </c>
      <c r="N100" s="142" t="s">
        <v>43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111</v>
      </c>
      <c r="AT100" s="145" t="s">
        <v>209</v>
      </c>
      <c r="AU100" s="145" t="s">
        <v>79</v>
      </c>
      <c r="AY100" s="19" t="s">
        <v>207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79</v>
      </c>
      <c r="BK100" s="146">
        <f>ROUND(I100*H100,2)</f>
        <v>0</v>
      </c>
      <c r="BL100" s="19" t="s">
        <v>111</v>
      </c>
      <c r="BM100" s="145" t="s">
        <v>2604</v>
      </c>
    </row>
    <row r="101" spans="2:65" s="1" customFormat="1" ht="10">
      <c r="B101" s="34"/>
      <c r="D101" s="147" t="s">
        <v>215</v>
      </c>
      <c r="F101" s="148" t="s">
        <v>2581</v>
      </c>
      <c r="I101" s="149"/>
      <c r="L101" s="34"/>
      <c r="M101" s="150"/>
      <c r="T101" s="55"/>
      <c r="AT101" s="19" t="s">
        <v>215</v>
      </c>
      <c r="AU101" s="19" t="s">
        <v>79</v>
      </c>
    </row>
    <row r="102" spans="2:65" s="1" customFormat="1" ht="16.5" customHeight="1">
      <c r="B102" s="34"/>
      <c r="C102" s="134" t="s">
        <v>111</v>
      </c>
      <c r="D102" s="134" t="s">
        <v>209</v>
      </c>
      <c r="E102" s="135" t="s">
        <v>2605</v>
      </c>
      <c r="F102" s="136" t="s">
        <v>2584</v>
      </c>
      <c r="G102" s="137" t="s">
        <v>244</v>
      </c>
      <c r="H102" s="138">
        <v>1</v>
      </c>
      <c r="I102" s="139"/>
      <c r="J102" s="140">
        <f>ROUND(I102*H102,2)</f>
        <v>0</v>
      </c>
      <c r="K102" s="136" t="s">
        <v>331</v>
      </c>
      <c r="L102" s="34"/>
      <c r="M102" s="141" t="s">
        <v>19</v>
      </c>
      <c r="N102" s="142" t="s">
        <v>43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111</v>
      </c>
      <c r="AT102" s="145" t="s">
        <v>209</v>
      </c>
      <c r="AU102" s="145" t="s">
        <v>79</v>
      </c>
      <c r="AY102" s="19" t="s">
        <v>207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79</v>
      </c>
      <c r="BK102" s="146">
        <f>ROUND(I102*H102,2)</f>
        <v>0</v>
      </c>
      <c r="BL102" s="19" t="s">
        <v>111</v>
      </c>
      <c r="BM102" s="145" t="s">
        <v>2606</v>
      </c>
    </row>
    <row r="103" spans="2:65" s="1" customFormat="1" ht="10">
      <c r="B103" s="34"/>
      <c r="D103" s="147" t="s">
        <v>215</v>
      </c>
      <c r="F103" s="148" t="s">
        <v>2584</v>
      </c>
      <c r="I103" s="149"/>
      <c r="L103" s="34"/>
      <c r="M103" s="150"/>
      <c r="T103" s="55"/>
      <c r="AT103" s="19" t="s">
        <v>215</v>
      </c>
      <c r="AU103" s="19" t="s">
        <v>79</v>
      </c>
    </row>
    <row r="104" spans="2:65" s="1" customFormat="1" ht="16.5" customHeight="1">
      <c r="B104" s="34"/>
      <c r="C104" s="134" t="s">
        <v>241</v>
      </c>
      <c r="D104" s="134" t="s">
        <v>209</v>
      </c>
      <c r="E104" s="135" t="s">
        <v>2607</v>
      </c>
      <c r="F104" s="136" t="s">
        <v>2587</v>
      </c>
      <c r="G104" s="137" t="s">
        <v>244</v>
      </c>
      <c r="H104" s="138">
        <v>1</v>
      </c>
      <c r="I104" s="139"/>
      <c r="J104" s="140">
        <f>ROUND(I104*H104,2)</f>
        <v>0</v>
      </c>
      <c r="K104" s="136" t="s">
        <v>331</v>
      </c>
      <c r="L104" s="34"/>
      <c r="M104" s="141" t="s">
        <v>19</v>
      </c>
      <c r="N104" s="14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111</v>
      </c>
      <c r="AT104" s="145" t="s">
        <v>209</v>
      </c>
      <c r="AU104" s="145" t="s">
        <v>79</v>
      </c>
      <c r="AY104" s="19" t="s">
        <v>207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79</v>
      </c>
      <c r="BK104" s="146">
        <f>ROUND(I104*H104,2)</f>
        <v>0</v>
      </c>
      <c r="BL104" s="19" t="s">
        <v>111</v>
      </c>
      <c r="BM104" s="145" t="s">
        <v>2608</v>
      </c>
    </row>
    <row r="105" spans="2:65" s="1" customFormat="1" ht="10">
      <c r="B105" s="34"/>
      <c r="D105" s="147" t="s">
        <v>215</v>
      </c>
      <c r="F105" s="148" t="s">
        <v>2587</v>
      </c>
      <c r="I105" s="149"/>
      <c r="L105" s="34"/>
      <c r="M105" s="150"/>
      <c r="T105" s="55"/>
      <c r="AT105" s="19" t="s">
        <v>215</v>
      </c>
      <c r="AU105" s="19" t="s">
        <v>79</v>
      </c>
    </row>
    <row r="106" spans="2:65" s="1" customFormat="1" ht="16.5" customHeight="1">
      <c r="B106" s="34"/>
      <c r="C106" s="134" t="s">
        <v>250</v>
      </c>
      <c r="D106" s="134" t="s">
        <v>209</v>
      </c>
      <c r="E106" s="135" t="s">
        <v>2609</v>
      </c>
      <c r="F106" s="136" t="s">
        <v>2454</v>
      </c>
      <c r="G106" s="137" t="s">
        <v>244</v>
      </c>
      <c r="H106" s="138">
        <v>1</v>
      </c>
      <c r="I106" s="139"/>
      <c r="J106" s="140">
        <f>ROUND(I106*H106,2)</f>
        <v>0</v>
      </c>
      <c r="K106" s="136" t="s">
        <v>331</v>
      </c>
      <c r="L106" s="34"/>
      <c r="M106" s="141" t="s">
        <v>19</v>
      </c>
      <c r="N106" s="142" t="s">
        <v>43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111</v>
      </c>
      <c r="AT106" s="145" t="s">
        <v>209</v>
      </c>
      <c r="AU106" s="145" t="s">
        <v>79</v>
      </c>
      <c r="AY106" s="19" t="s">
        <v>207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9" t="s">
        <v>79</v>
      </c>
      <c r="BK106" s="146">
        <f>ROUND(I106*H106,2)</f>
        <v>0</v>
      </c>
      <c r="BL106" s="19" t="s">
        <v>111</v>
      </c>
      <c r="BM106" s="145" t="s">
        <v>2610</v>
      </c>
    </row>
    <row r="107" spans="2:65" s="1" customFormat="1" ht="10">
      <c r="B107" s="34"/>
      <c r="D107" s="147" t="s">
        <v>215</v>
      </c>
      <c r="F107" s="148" t="s">
        <v>2454</v>
      </c>
      <c r="I107" s="149"/>
      <c r="L107" s="34"/>
      <c r="M107" s="150"/>
      <c r="T107" s="55"/>
      <c r="AT107" s="19" t="s">
        <v>215</v>
      </c>
      <c r="AU107" s="19" t="s">
        <v>79</v>
      </c>
    </row>
    <row r="108" spans="2:65" s="11" customFormat="1" ht="22.75" customHeight="1">
      <c r="B108" s="122"/>
      <c r="D108" s="123" t="s">
        <v>71</v>
      </c>
      <c r="E108" s="132" t="s">
        <v>2611</v>
      </c>
      <c r="F108" s="132" t="s">
        <v>2612</v>
      </c>
      <c r="I108" s="125"/>
      <c r="J108" s="133">
        <f>BK108</f>
        <v>0</v>
      </c>
      <c r="L108" s="122"/>
      <c r="M108" s="127"/>
      <c r="P108" s="128">
        <f>SUM(P109:P120)</f>
        <v>0</v>
      </c>
      <c r="R108" s="128">
        <f>SUM(R109:R120)</f>
        <v>0</v>
      </c>
      <c r="T108" s="129">
        <f>SUM(T109:T120)</f>
        <v>0</v>
      </c>
      <c r="AR108" s="123" t="s">
        <v>79</v>
      </c>
      <c r="AT108" s="130" t="s">
        <v>71</v>
      </c>
      <c r="AU108" s="130" t="s">
        <v>79</v>
      </c>
      <c r="AY108" s="123" t="s">
        <v>207</v>
      </c>
      <c r="BK108" s="131">
        <f>SUM(BK109:BK120)</f>
        <v>0</v>
      </c>
    </row>
    <row r="109" spans="2:65" s="1" customFormat="1" ht="16.5" customHeight="1">
      <c r="B109" s="34"/>
      <c r="C109" s="134" t="s">
        <v>257</v>
      </c>
      <c r="D109" s="134" t="s">
        <v>209</v>
      </c>
      <c r="E109" s="135" t="s">
        <v>2613</v>
      </c>
      <c r="F109" s="136" t="s">
        <v>2614</v>
      </c>
      <c r="G109" s="137" t="s">
        <v>654</v>
      </c>
      <c r="H109" s="138">
        <v>80</v>
      </c>
      <c r="I109" s="139"/>
      <c r="J109" s="140">
        <f>ROUND(I109*H109,2)</f>
        <v>0</v>
      </c>
      <c r="K109" s="136" t="s">
        <v>331</v>
      </c>
      <c r="L109" s="34"/>
      <c r="M109" s="141" t="s">
        <v>19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111</v>
      </c>
      <c r="AT109" s="145" t="s">
        <v>209</v>
      </c>
      <c r="AU109" s="145" t="s">
        <v>81</v>
      </c>
      <c r="AY109" s="19" t="s">
        <v>207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79</v>
      </c>
      <c r="BK109" s="146">
        <f>ROUND(I109*H109,2)</f>
        <v>0</v>
      </c>
      <c r="BL109" s="19" t="s">
        <v>111</v>
      </c>
      <c r="BM109" s="145" t="s">
        <v>2615</v>
      </c>
    </row>
    <row r="110" spans="2:65" s="1" customFormat="1" ht="10">
      <c r="B110" s="34"/>
      <c r="D110" s="147" t="s">
        <v>215</v>
      </c>
      <c r="F110" s="148" t="s">
        <v>2614</v>
      </c>
      <c r="I110" s="149"/>
      <c r="L110" s="34"/>
      <c r="M110" s="150"/>
      <c r="T110" s="55"/>
      <c r="AT110" s="19" t="s">
        <v>215</v>
      </c>
      <c r="AU110" s="19" t="s">
        <v>81</v>
      </c>
    </row>
    <row r="111" spans="2:65" s="1" customFormat="1" ht="16.5" customHeight="1">
      <c r="B111" s="34"/>
      <c r="C111" s="134" t="s">
        <v>227</v>
      </c>
      <c r="D111" s="134" t="s">
        <v>209</v>
      </c>
      <c r="E111" s="135" t="s">
        <v>2561</v>
      </c>
      <c r="F111" s="136" t="s">
        <v>2562</v>
      </c>
      <c r="G111" s="137" t="s">
        <v>654</v>
      </c>
      <c r="H111" s="138">
        <v>10</v>
      </c>
      <c r="I111" s="139"/>
      <c r="J111" s="140">
        <f>ROUND(I111*H111,2)</f>
        <v>0</v>
      </c>
      <c r="K111" s="136" t="s">
        <v>331</v>
      </c>
      <c r="L111" s="34"/>
      <c r="M111" s="141" t="s">
        <v>19</v>
      </c>
      <c r="N111" s="14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111</v>
      </c>
      <c r="AT111" s="145" t="s">
        <v>209</v>
      </c>
      <c r="AU111" s="145" t="s">
        <v>81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111</v>
      </c>
      <c r="BM111" s="145" t="s">
        <v>2616</v>
      </c>
    </row>
    <row r="112" spans="2:65" s="1" customFormat="1" ht="10">
      <c r="B112" s="34"/>
      <c r="D112" s="147" t="s">
        <v>215</v>
      </c>
      <c r="F112" s="148" t="s">
        <v>2562</v>
      </c>
      <c r="I112" s="149"/>
      <c r="L112" s="34"/>
      <c r="M112" s="150"/>
      <c r="T112" s="55"/>
      <c r="AT112" s="19" t="s">
        <v>215</v>
      </c>
      <c r="AU112" s="19" t="s">
        <v>81</v>
      </c>
    </row>
    <row r="113" spans="2:65" s="1" customFormat="1" ht="21.75" customHeight="1">
      <c r="B113" s="34"/>
      <c r="C113" s="134" t="s">
        <v>272</v>
      </c>
      <c r="D113" s="134" t="s">
        <v>209</v>
      </c>
      <c r="E113" s="135" t="s">
        <v>2617</v>
      </c>
      <c r="F113" s="136" t="s">
        <v>2618</v>
      </c>
      <c r="G113" s="137" t="s">
        <v>19</v>
      </c>
      <c r="H113" s="138">
        <v>40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81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2619</v>
      </c>
    </row>
    <row r="114" spans="2:65" s="1" customFormat="1" ht="10">
      <c r="B114" s="34"/>
      <c r="D114" s="147" t="s">
        <v>215</v>
      </c>
      <c r="F114" s="148" t="s">
        <v>2618</v>
      </c>
      <c r="I114" s="149"/>
      <c r="L114" s="34"/>
      <c r="M114" s="150"/>
      <c r="T114" s="55"/>
      <c r="AT114" s="19" t="s">
        <v>215</v>
      </c>
      <c r="AU114" s="19" t="s">
        <v>81</v>
      </c>
    </row>
    <row r="115" spans="2:65" s="1" customFormat="1" ht="16.5" customHeight="1">
      <c r="B115" s="34"/>
      <c r="C115" s="134" t="s">
        <v>282</v>
      </c>
      <c r="D115" s="134" t="s">
        <v>209</v>
      </c>
      <c r="E115" s="135" t="s">
        <v>2620</v>
      </c>
      <c r="F115" s="136" t="s">
        <v>2621</v>
      </c>
      <c r="G115" s="137" t="s">
        <v>244</v>
      </c>
      <c r="H115" s="138">
        <v>80</v>
      </c>
      <c r="I115" s="139"/>
      <c r="J115" s="140">
        <f>ROUND(I115*H115,2)</f>
        <v>0</v>
      </c>
      <c r="K115" s="136" t="s">
        <v>331</v>
      </c>
      <c r="L115" s="34"/>
      <c r="M115" s="141" t="s">
        <v>19</v>
      </c>
      <c r="N115" s="14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111</v>
      </c>
      <c r="AT115" s="145" t="s">
        <v>209</v>
      </c>
      <c r="AU115" s="145" t="s">
        <v>81</v>
      </c>
      <c r="AY115" s="19" t="s">
        <v>207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79</v>
      </c>
      <c r="BK115" s="146">
        <f>ROUND(I115*H115,2)</f>
        <v>0</v>
      </c>
      <c r="BL115" s="19" t="s">
        <v>111</v>
      </c>
      <c r="BM115" s="145" t="s">
        <v>2622</v>
      </c>
    </row>
    <row r="116" spans="2:65" s="1" customFormat="1" ht="10">
      <c r="B116" s="34"/>
      <c r="D116" s="147" t="s">
        <v>215</v>
      </c>
      <c r="F116" s="148" t="s">
        <v>2621</v>
      </c>
      <c r="I116" s="149"/>
      <c r="L116" s="34"/>
      <c r="M116" s="150"/>
      <c r="T116" s="55"/>
      <c r="AT116" s="19" t="s">
        <v>215</v>
      </c>
      <c r="AU116" s="19" t="s">
        <v>81</v>
      </c>
    </row>
    <row r="117" spans="2:65" s="1" customFormat="1" ht="21.75" customHeight="1">
      <c r="B117" s="34"/>
      <c r="C117" s="134" t="s">
        <v>292</v>
      </c>
      <c r="D117" s="134" t="s">
        <v>209</v>
      </c>
      <c r="E117" s="135" t="s">
        <v>2623</v>
      </c>
      <c r="F117" s="136" t="s">
        <v>2624</v>
      </c>
      <c r="G117" s="137" t="s">
        <v>654</v>
      </c>
      <c r="H117" s="138">
        <v>10</v>
      </c>
      <c r="I117" s="139"/>
      <c r="J117" s="140">
        <f>ROUND(I117*H117,2)</f>
        <v>0</v>
      </c>
      <c r="K117" s="136" t="s">
        <v>331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111</v>
      </c>
      <c r="AT117" s="145" t="s">
        <v>209</v>
      </c>
      <c r="AU117" s="145" t="s">
        <v>81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2625</v>
      </c>
    </row>
    <row r="118" spans="2:65" s="1" customFormat="1" ht="10">
      <c r="B118" s="34"/>
      <c r="D118" s="147" t="s">
        <v>215</v>
      </c>
      <c r="F118" s="148" t="s">
        <v>2624</v>
      </c>
      <c r="I118" s="149"/>
      <c r="L118" s="34"/>
      <c r="M118" s="150"/>
      <c r="T118" s="55"/>
      <c r="AT118" s="19" t="s">
        <v>215</v>
      </c>
      <c r="AU118" s="19" t="s">
        <v>81</v>
      </c>
    </row>
    <row r="119" spans="2:65" s="1" customFormat="1" ht="16.5" customHeight="1">
      <c r="B119" s="34"/>
      <c r="C119" s="134" t="s">
        <v>8</v>
      </c>
      <c r="D119" s="134" t="s">
        <v>209</v>
      </c>
      <c r="E119" s="135" t="s">
        <v>2573</v>
      </c>
      <c r="F119" s="136" t="s">
        <v>2574</v>
      </c>
      <c r="G119" s="137" t="s">
        <v>244</v>
      </c>
      <c r="H119" s="138">
        <v>2</v>
      </c>
      <c r="I119" s="139"/>
      <c r="J119" s="140">
        <f>ROUND(I119*H119,2)</f>
        <v>0</v>
      </c>
      <c r="K119" s="136" t="s">
        <v>331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81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2626</v>
      </c>
    </row>
    <row r="120" spans="2:65" s="1" customFormat="1" ht="10">
      <c r="B120" s="34"/>
      <c r="D120" s="147" t="s">
        <v>215</v>
      </c>
      <c r="F120" s="148" t="s">
        <v>2574</v>
      </c>
      <c r="I120" s="149"/>
      <c r="L120" s="34"/>
      <c r="M120" s="150"/>
      <c r="T120" s="55"/>
      <c r="AT120" s="19" t="s">
        <v>215</v>
      </c>
      <c r="AU120" s="19" t="s">
        <v>81</v>
      </c>
    </row>
    <row r="121" spans="2:65" s="11" customFormat="1" ht="22.75" customHeight="1">
      <c r="B121" s="122"/>
      <c r="D121" s="123" t="s">
        <v>71</v>
      </c>
      <c r="E121" s="132" t="s">
        <v>2627</v>
      </c>
      <c r="F121" s="132" t="s">
        <v>2628</v>
      </c>
      <c r="I121" s="125"/>
      <c r="J121" s="133">
        <f>BK121</f>
        <v>0</v>
      </c>
      <c r="L121" s="122"/>
      <c r="M121" s="127"/>
      <c r="P121" s="128">
        <f>SUM(P122:P133)</f>
        <v>0</v>
      </c>
      <c r="R121" s="128">
        <f>SUM(R122:R133)</f>
        <v>0</v>
      </c>
      <c r="T121" s="129">
        <f>SUM(T122:T133)</f>
        <v>0</v>
      </c>
      <c r="AR121" s="123" t="s">
        <v>79</v>
      </c>
      <c r="AT121" s="130" t="s">
        <v>71</v>
      </c>
      <c r="AU121" s="130" t="s">
        <v>79</v>
      </c>
      <c r="AY121" s="123" t="s">
        <v>207</v>
      </c>
      <c r="BK121" s="131">
        <f>SUM(BK122:BK133)</f>
        <v>0</v>
      </c>
    </row>
    <row r="122" spans="2:65" s="1" customFormat="1" ht="24.15" customHeight="1">
      <c r="B122" s="34"/>
      <c r="C122" s="134" t="s">
        <v>328</v>
      </c>
      <c r="D122" s="134" t="s">
        <v>209</v>
      </c>
      <c r="E122" s="135" t="s">
        <v>2629</v>
      </c>
      <c r="F122" s="136" t="s">
        <v>2630</v>
      </c>
      <c r="G122" s="137" t="s">
        <v>244</v>
      </c>
      <c r="H122" s="138">
        <v>1</v>
      </c>
      <c r="I122" s="139"/>
      <c r="J122" s="140">
        <f>ROUND(I122*H122,2)</f>
        <v>0</v>
      </c>
      <c r="K122" s="136" t="s">
        <v>331</v>
      </c>
      <c r="L122" s="34"/>
      <c r="M122" s="141" t="s">
        <v>19</v>
      </c>
      <c r="N122" s="142" t="s">
        <v>43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111</v>
      </c>
      <c r="AT122" s="145" t="s">
        <v>209</v>
      </c>
      <c r="AU122" s="145" t="s">
        <v>81</v>
      </c>
      <c r="AY122" s="19" t="s">
        <v>207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9" t="s">
        <v>79</v>
      </c>
      <c r="BK122" s="146">
        <f>ROUND(I122*H122,2)</f>
        <v>0</v>
      </c>
      <c r="BL122" s="19" t="s">
        <v>111</v>
      </c>
      <c r="BM122" s="145" t="s">
        <v>2631</v>
      </c>
    </row>
    <row r="123" spans="2:65" s="1" customFormat="1" ht="10">
      <c r="B123" s="34"/>
      <c r="D123" s="147" t="s">
        <v>215</v>
      </c>
      <c r="F123" s="148" t="s">
        <v>2630</v>
      </c>
      <c r="I123" s="149"/>
      <c r="L123" s="34"/>
      <c r="M123" s="150"/>
      <c r="T123" s="55"/>
      <c r="AT123" s="19" t="s">
        <v>215</v>
      </c>
      <c r="AU123" s="19" t="s">
        <v>81</v>
      </c>
    </row>
    <row r="124" spans="2:65" s="1" customFormat="1" ht="24.15" customHeight="1">
      <c r="B124" s="34"/>
      <c r="C124" s="134" t="s">
        <v>342</v>
      </c>
      <c r="D124" s="134" t="s">
        <v>209</v>
      </c>
      <c r="E124" s="135" t="s">
        <v>2632</v>
      </c>
      <c r="F124" s="136" t="s">
        <v>2633</v>
      </c>
      <c r="G124" s="137" t="s">
        <v>244</v>
      </c>
      <c r="H124" s="138">
        <v>1</v>
      </c>
      <c r="I124" s="139"/>
      <c r="J124" s="140">
        <f>ROUND(I124*H124,2)</f>
        <v>0</v>
      </c>
      <c r="K124" s="136" t="s">
        <v>331</v>
      </c>
      <c r="L124" s="34"/>
      <c r="M124" s="141" t="s">
        <v>19</v>
      </c>
      <c r="N124" s="142" t="s">
        <v>43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111</v>
      </c>
      <c r="AT124" s="145" t="s">
        <v>209</v>
      </c>
      <c r="AU124" s="145" t="s">
        <v>81</v>
      </c>
      <c r="AY124" s="19" t="s">
        <v>207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9" t="s">
        <v>79</v>
      </c>
      <c r="BK124" s="146">
        <f>ROUND(I124*H124,2)</f>
        <v>0</v>
      </c>
      <c r="BL124" s="19" t="s">
        <v>111</v>
      </c>
      <c r="BM124" s="145" t="s">
        <v>2634</v>
      </c>
    </row>
    <row r="125" spans="2:65" s="1" customFormat="1" ht="18">
      <c r="B125" s="34"/>
      <c r="D125" s="147" t="s">
        <v>215</v>
      </c>
      <c r="F125" s="148" t="s">
        <v>2633</v>
      </c>
      <c r="I125" s="149"/>
      <c r="L125" s="34"/>
      <c r="M125" s="150"/>
      <c r="T125" s="55"/>
      <c r="AT125" s="19" t="s">
        <v>215</v>
      </c>
      <c r="AU125" s="19" t="s">
        <v>81</v>
      </c>
    </row>
    <row r="126" spans="2:65" s="1" customFormat="1" ht="16.5" customHeight="1">
      <c r="B126" s="34"/>
      <c r="C126" s="134" t="s">
        <v>347</v>
      </c>
      <c r="D126" s="134" t="s">
        <v>209</v>
      </c>
      <c r="E126" s="135" t="s">
        <v>2635</v>
      </c>
      <c r="F126" s="136" t="s">
        <v>2636</v>
      </c>
      <c r="G126" s="137" t="s">
        <v>654</v>
      </c>
      <c r="H126" s="138">
        <v>20</v>
      </c>
      <c r="I126" s="139"/>
      <c r="J126" s="140">
        <f>ROUND(I126*H126,2)</f>
        <v>0</v>
      </c>
      <c r="K126" s="136" t="s">
        <v>331</v>
      </c>
      <c r="L126" s="34"/>
      <c r="M126" s="141" t="s">
        <v>19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111</v>
      </c>
      <c r="AT126" s="145" t="s">
        <v>209</v>
      </c>
      <c r="AU126" s="145" t="s">
        <v>81</v>
      </c>
      <c r="AY126" s="19" t="s">
        <v>207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79</v>
      </c>
      <c r="BK126" s="146">
        <f>ROUND(I126*H126,2)</f>
        <v>0</v>
      </c>
      <c r="BL126" s="19" t="s">
        <v>111</v>
      </c>
      <c r="BM126" s="145" t="s">
        <v>2637</v>
      </c>
    </row>
    <row r="127" spans="2:65" s="1" customFormat="1" ht="10">
      <c r="B127" s="34"/>
      <c r="D127" s="147" t="s">
        <v>215</v>
      </c>
      <c r="F127" s="148" t="s">
        <v>2636</v>
      </c>
      <c r="I127" s="149"/>
      <c r="L127" s="34"/>
      <c r="M127" s="150"/>
      <c r="T127" s="55"/>
      <c r="AT127" s="19" t="s">
        <v>215</v>
      </c>
      <c r="AU127" s="19" t="s">
        <v>81</v>
      </c>
    </row>
    <row r="128" spans="2:65" s="1" customFormat="1" ht="16.5" customHeight="1">
      <c r="B128" s="34"/>
      <c r="C128" s="134" t="s">
        <v>351</v>
      </c>
      <c r="D128" s="134" t="s">
        <v>209</v>
      </c>
      <c r="E128" s="135" t="s">
        <v>2638</v>
      </c>
      <c r="F128" s="136" t="s">
        <v>2639</v>
      </c>
      <c r="G128" s="137" t="s">
        <v>654</v>
      </c>
      <c r="H128" s="138">
        <v>20</v>
      </c>
      <c r="I128" s="139"/>
      <c r="J128" s="140">
        <f>ROUND(I128*H128,2)</f>
        <v>0</v>
      </c>
      <c r="K128" s="136" t="s">
        <v>331</v>
      </c>
      <c r="L128" s="34"/>
      <c r="M128" s="141" t="s">
        <v>19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111</v>
      </c>
      <c r="AT128" s="145" t="s">
        <v>209</v>
      </c>
      <c r="AU128" s="145" t="s">
        <v>81</v>
      </c>
      <c r="AY128" s="19" t="s">
        <v>207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9" t="s">
        <v>79</v>
      </c>
      <c r="BK128" s="146">
        <f>ROUND(I128*H128,2)</f>
        <v>0</v>
      </c>
      <c r="BL128" s="19" t="s">
        <v>111</v>
      </c>
      <c r="BM128" s="145" t="s">
        <v>2640</v>
      </c>
    </row>
    <row r="129" spans="2:65" s="1" customFormat="1" ht="10">
      <c r="B129" s="34"/>
      <c r="D129" s="147" t="s">
        <v>215</v>
      </c>
      <c r="F129" s="148" t="s">
        <v>2639</v>
      </c>
      <c r="I129" s="149"/>
      <c r="L129" s="34"/>
      <c r="M129" s="150"/>
      <c r="T129" s="55"/>
      <c r="AT129" s="19" t="s">
        <v>215</v>
      </c>
      <c r="AU129" s="19" t="s">
        <v>81</v>
      </c>
    </row>
    <row r="130" spans="2:65" s="1" customFormat="1" ht="16.5" customHeight="1">
      <c r="B130" s="34"/>
      <c r="C130" s="134" t="s">
        <v>355</v>
      </c>
      <c r="D130" s="134" t="s">
        <v>209</v>
      </c>
      <c r="E130" s="135" t="s">
        <v>2641</v>
      </c>
      <c r="F130" s="136" t="s">
        <v>2642</v>
      </c>
      <c r="G130" s="137" t="s">
        <v>654</v>
      </c>
      <c r="H130" s="138">
        <v>2</v>
      </c>
      <c r="I130" s="139"/>
      <c r="J130" s="140">
        <f>ROUND(I130*H130,2)</f>
        <v>0</v>
      </c>
      <c r="K130" s="136" t="s">
        <v>331</v>
      </c>
      <c r="L130" s="34"/>
      <c r="M130" s="141" t="s">
        <v>19</v>
      </c>
      <c r="N130" s="142" t="s">
        <v>43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111</v>
      </c>
      <c r="AT130" s="145" t="s">
        <v>209</v>
      </c>
      <c r="AU130" s="145" t="s">
        <v>81</v>
      </c>
      <c r="AY130" s="19" t="s">
        <v>207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9" t="s">
        <v>79</v>
      </c>
      <c r="BK130" s="146">
        <f>ROUND(I130*H130,2)</f>
        <v>0</v>
      </c>
      <c r="BL130" s="19" t="s">
        <v>111</v>
      </c>
      <c r="BM130" s="145" t="s">
        <v>2643</v>
      </c>
    </row>
    <row r="131" spans="2:65" s="1" customFormat="1" ht="10">
      <c r="B131" s="34"/>
      <c r="D131" s="147" t="s">
        <v>215</v>
      </c>
      <c r="F131" s="148" t="s">
        <v>2642</v>
      </c>
      <c r="I131" s="149"/>
      <c r="L131" s="34"/>
      <c r="M131" s="150"/>
      <c r="T131" s="55"/>
      <c r="AT131" s="19" t="s">
        <v>215</v>
      </c>
      <c r="AU131" s="19" t="s">
        <v>81</v>
      </c>
    </row>
    <row r="132" spans="2:65" s="1" customFormat="1" ht="16.5" customHeight="1">
      <c r="B132" s="34"/>
      <c r="C132" s="134" t="s">
        <v>359</v>
      </c>
      <c r="D132" s="134" t="s">
        <v>209</v>
      </c>
      <c r="E132" s="135" t="s">
        <v>2644</v>
      </c>
      <c r="F132" s="136" t="s">
        <v>2645</v>
      </c>
      <c r="G132" s="137" t="s">
        <v>244</v>
      </c>
      <c r="H132" s="138">
        <v>1</v>
      </c>
      <c r="I132" s="139"/>
      <c r="J132" s="140">
        <f>ROUND(I132*H132,2)</f>
        <v>0</v>
      </c>
      <c r="K132" s="136" t="s">
        <v>331</v>
      </c>
      <c r="L132" s="34"/>
      <c r="M132" s="141" t="s">
        <v>19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111</v>
      </c>
      <c r="AT132" s="145" t="s">
        <v>209</v>
      </c>
      <c r="AU132" s="145" t="s">
        <v>81</v>
      </c>
      <c r="AY132" s="19" t="s">
        <v>207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9" t="s">
        <v>79</v>
      </c>
      <c r="BK132" s="146">
        <f>ROUND(I132*H132,2)</f>
        <v>0</v>
      </c>
      <c r="BL132" s="19" t="s">
        <v>111</v>
      </c>
      <c r="BM132" s="145" t="s">
        <v>2646</v>
      </c>
    </row>
    <row r="133" spans="2:65" s="1" customFormat="1" ht="10">
      <c r="B133" s="34"/>
      <c r="D133" s="147" t="s">
        <v>215</v>
      </c>
      <c r="F133" s="148" t="s">
        <v>2645</v>
      </c>
      <c r="I133" s="149"/>
      <c r="L133" s="34"/>
      <c r="M133" s="202"/>
      <c r="N133" s="203"/>
      <c r="O133" s="203"/>
      <c r="P133" s="203"/>
      <c r="Q133" s="203"/>
      <c r="R133" s="203"/>
      <c r="S133" s="203"/>
      <c r="T133" s="204"/>
      <c r="AT133" s="19" t="s">
        <v>215</v>
      </c>
      <c r="AU133" s="19" t="s">
        <v>81</v>
      </c>
    </row>
    <row r="134" spans="2:65" s="1" customFormat="1" ht="7" customHeight="1"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34"/>
    </row>
  </sheetData>
  <sheetProtection algorithmName="SHA-512" hashValue="WXAEyCb7VPY+e3qmw+P5+yKqQzGVFEyX9B0XiWq9EDADJO31OhHW28HhKbVwBCllQVwnuM73llfhG/TccfhLgw==" saltValue="1Fu3VkVrhNqQuRgM7AoHclRIZjl1PBr1yvj96GwVblzIpB6jhuyRT/VCFdzMPwJQ7DtkY+IZuFT/35GwC8+J4g==" spinCount="100000" sheet="1" objects="1" scenarios="1" formatColumns="0" formatRows="0" autoFilter="0"/>
  <autoFilter ref="C93:K133" xr:uid="{00000000-0009-0000-0000-00000C000000}"/>
  <mergeCells count="15">
    <mergeCell ref="E80:H80"/>
    <mergeCell ref="E84:H84"/>
    <mergeCell ref="E82:H82"/>
    <mergeCell ref="E86:H8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19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130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2647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ROUND(J91,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ROUND((SUM(BE91:BE118)),  2)</f>
        <v>0</v>
      </c>
      <c r="I37" s="96">
        <v>0.21</v>
      </c>
      <c r="J37" s="85">
        <f>ROUND(((SUM(BE91:BE118))*I37),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ROUND((SUM(BF91:BF118)),  2)</f>
        <v>0</v>
      </c>
      <c r="I38" s="96">
        <v>0.12</v>
      </c>
      <c r="J38" s="85">
        <f>ROUND(((SUM(BF91:BF118))*I38),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ROUND((SUM(BG91:BG118)),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ROUND((SUM(BH91:BH118)),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ROUND((SUM(BI91:BI118)),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>D.1.4.n - Stavební a prostorová akustika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J91</f>
        <v>0</v>
      </c>
      <c r="L67" s="34"/>
      <c r="AU67" s="19" t="s">
        <v>160</v>
      </c>
    </row>
    <row r="68" spans="2:47" s="1" customFormat="1" ht="21.75" customHeight="1">
      <c r="B68" s="34"/>
      <c r="L68" s="34"/>
    </row>
    <row r="69" spans="2:47" s="1" customFormat="1" ht="7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4"/>
    </row>
    <row r="73" spans="2:47" s="1" customFormat="1" ht="7" customHeight="1">
      <c r="B73" s="45"/>
      <c r="C73" s="46"/>
      <c r="D73" s="46"/>
      <c r="E73" s="46"/>
      <c r="F73" s="46"/>
      <c r="G73" s="46"/>
      <c r="H73" s="46"/>
      <c r="I73" s="46"/>
      <c r="J73" s="46"/>
      <c r="K73" s="46"/>
      <c r="L73" s="34"/>
    </row>
    <row r="74" spans="2:47" s="1" customFormat="1" ht="25" customHeight="1">
      <c r="B74" s="34"/>
      <c r="C74" s="23" t="s">
        <v>192</v>
      </c>
      <c r="L74" s="34"/>
    </row>
    <row r="75" spans="2:47" s="1" customFormat="1" ht="7" customHeight="1">
      <c r="B75" s="34"/>
      <c r="L75" s="34"/>
    </row>
    <row r="76" spans="2:47" s="1" customFormat="1" ht="12" customHeight="1">
      <c r="B76" s="34"/>
      <c r="C76" s="29" t="s">
        <v>16</v>
      </c>
      <c r="L76" s="34"/>
    </row>
    <row r="77" spans="2:47" s="1" customFormat="1" ht="26.25" customHeight="1">
      <c r="B77" s="34"/>
      <c r="E77" s="342" t="str">
        <f>E7</f>
        <v>ZČU - REKONSTRUKCE POSLUCHÁREN UP 101,104,108,112 a 115</v>
      </c>
      <c r="F77" s="343"/>
      <c r="G77" s="343"/>
      <c r="H77" s="343"/>
      <c r="L77" s="34"/>
    </row>
    <row r="78" spans="2:47" ht="12" customHeight="1">
      <c r="B78" s="22"/>
      <c r="C78" s="29" t="s">
        <v>147</v>
      </c>
      <c r="L78" s="22"/>
    </row>
    <row r="79" spans="2:47" ht="16.5" customHeight="1">
      <c r="B79" s="22"/>
      <c r="E79" s="342" t="s">
        <v>150</v>
      </c>
      <c r="F79" s="312"/>
      <c r="G79" s="312"/>
      <c r="H79" s="312"/>
      <c r="L79" s="22"/>
    </row>
    <row r="80" spans="2:47" ht="12" customHeight="1">
      <c r="B80" s="22"/>
      <c r="C80" s="29" t="s">
        <v>153</v>
      </c>
      <c r="L80" s="22"/>
    </row>
    <row r="81" spans="2:65" s="1" customFormat="1" ht="16.5" customHeight="1">
      <c r="B81" s="34"/>
      <c r="E81" s="340" t="s">
        <v>1450</v>
      </c>
      <c r="F81" s="344"/>
      <c r="G81" s="344"/>
      <c r="H81" s="344"/>
      <c r="L81" s="34"/>
    </row>
    <row r="82" spans="2:65" s="1" customFormat="1" ht="12" customHeight="1">
      <c r="B82" s="34"/>
      <c r="C82" s="29" t="s">
        <v>1451</v>
      </c>
      <c r="L82" s="34"/>
    </row>
    <row r="83" spans="2:65" s="1" customFormat="1" ht="16.5" customHeight="1">
      <c r="B83" s="34"/>
      <c r="E83" s="305" t="str">
        <f>E13</f>
        <v>D.1.4.n - Stavební a prostorová akustika</v>
      </c>
      <c r="F83" s="344"/>
      <c r="G83" s="344"/>
      <c r="H83" s="344"/>
      <c r="L83" s="34"/>
    </row>
    <row r="84" spans="2:65" s="1" customFormat="1" ht="7" customHeight="1">
      <c r="B84" s="34"/>
      <c r="L84" s="34"/>
    </row>
    <row r="85" spans="2:65" s="1" customFormat="1" ht="12" customHeight="1">
      <c r="B85" s="34"/>
      <c r="C85" s="29" t="s">
        <v>21</v>
      </c>
      <c r="F85" s="27" t="str">
        <f>F16</f>
        <v>Areál ZČU, Univerzitní 22, 306 14 Plzeň</v>
      </c>
      <c r="I85" s="29" t="s">
        <v>23</v>
      </c>
      <c r="J85" s="51" t="str">
        <f>IF(J16="","",J16)</f>
        <v>15. 1. 2024</v>
      </c>
      <c r="L85" s="34"/>
    </row>
    <row r="86" spans="2:65" s="1" customFormat="1" ht="7" customHeight="1">
      <c r="B86" s="34"/>
      <c r="L86" s="34"/>
    </row>
    <row r="87" spans="2:65" s="1" customFormat="1" ht="25.65" customHeight="1">
      <c r="B87" s="34"/>
      <c r="C87" s="29" t="s">
        <v>25</v>
      </c>
      <c r="F87" s="27" t="str">
        <f>E19</f>
        <v>Západočeská univerzita v Plzni, Univerzitní 8, 306</v>
      </c>
      <c r="I87" s="29" t="s">
        <v>31</v>
      </c>
      <c r="J87" s="32" t="str">
        <f>E25</f>
        <v>ATELIER SOUKUP OPL ŠVEHLA S.R.O.</v>
      </c>
      <c r="L87" s="34"/>
    </row>
    <row r="88" spans="2:65" s="1" customFormat="1" ht="15.15" customHeight="1">
      <c r="B88" s="34"/>
      <c r="C88" s="29" t="s">
        <v>29</v>
      </c>
      <c r="F88" s="27" t="str">
        <f>IF(E22="","",E22)</f>
        <v>Vyplň údaj</v>
      </c>
      <c r="I88" s="29" t="s">
        <v>34</v>
      </c>
      <c r="J88" s="32" t="str">
        <f>E28</f>
        <v>Michal Jirka</v>
      </c>
      <c r="L88" s="34"/>
    </row>
    <row r="89" spans="2:65" s="1" customFormat="1" ht="10.25" customHeight="1">
      <c r="B89" s="34"/>
      <c r="L89" s="34"/>
    </row>
    <row r="90" spans="2:65" s="10" customFormat="1" ht="29.25" customHeight="1">
      <c r="B90" s="114"/>
      <c r="C90" s="115" t="s">
        <v>193</v>
      </c>
      <c r="D90" s="116" t="s">
        <v>57</v>
      </c>
      <c r="E90" s="116" t="s">
        <v>53</v>
      </c>
      <c r="F90" s="116" t="s">
        <v>54</v>
      </c>
      <c r="G90" s="116" t="s">
        <v>194</v>
      </c>
      <c r="H90" s="116" t="s">
        <v>195</v>
      </c>
      <c r="I90" s="116" t="s">
        <v>196</v>
      </c>
      <c r="J90" s="116" t="s">
        <v>159</v>
      </c>
      <c r="K90" s="117" t="s">
        <v>197</v>
      </c>
      <c r="L90" s="114"/>
      <c r="M90" s="58" t="s">
        <v>19</v>
      </c>
      <c r="N90" s="59" t="s">
        <v>42</v>
      </c>
      <c r="O90" s="59" t="s">
        <v>198</v>
      </c>
      <c r="P90" s="59" t="s">
        <v>199</v>
      </c>
      <c r="Q90" s="59" t="s">
        <v>200</v>
      </c>
      <c r="R90" s="59" t="s">
        <v>201</v>
      </c>
      <c r="S90" s="59" t="s">
        <v>202</v>
      </c>
      <c r="T90" s="60" t="s">
        <v>203</v>
      </c>
    </row>
    <row r="91" spans="2:65" s="1" customFormat="1" ht="22.75" customHeight="1">
      <c r="B91" s="34"/>
      <c r="C91" s="63" t="s">
        <v>204</v>
      </c>
      <c r="J91" s="118">
        <f>BK91</f>
        <v>0</v>
      </c>
      <c r="L91" s="34"/>
      <c r="M91" s="61"/>
      <c r="N91" s="52"/>
      <c r="O91" s="52"/>
      <c r="P91" s="119">
        <f>SUM(P92:P118)</f>
        <v>0</v>
      </c>
      <c r="Q91" s="52"/>
      <c r="R91" s="119">
        <f>SUM(R92:R118)</f>
        <v>0</v>
      </c>
      <c r="S91" s="52"/>
      <c r="T91" s="120">
        <f>SUM(T92:T118)</f>
        <v>0</v>
      </c>
      <c r="AT91" s="19" t="s">
        <v>71</v>
      </c>
      <c r="AU91" s="19" t="s">
        <v>160</v>
      </c>
      <c r="BK91" s="121">
        <f>SUM(BK92:BK118)</f>
        <v>0</v>
      </c>
    </row>
    <row r="92" spans="2:65" s="1" customFormat="1" ht="16.5" customHeight="1">
      <c r="B92" s="34"/>
      <c r="C92" s="134" t="s">
        <v>79</v>
      </c>
      <c r="D92" s="134" t="s">
        <v>209</v>
      </c>
      <c r="E92" s="135" t="s">
        <v>2648</v>
      </c>
      <c r="F92" s="136" t="s">
        <v>2649</v>
      </c>
      <c r="G92" s="137" t="s">
        <v>212</v>
      </c>
      <c r="H92" s="138">
        <v>60</v>
      </c>
      <c r="I92" s="139"/>
      <c r="J92" s="140">
        <f>ROUND(I92*H92,2)</f>
        <v>0</v>
      </c>
      <c r="K92" s="136" t="s">
        <v>331</v>
      </c>
      <c r="L92" s="34"/>
      <c r="M92" s="141" t="s">
        <v>19</v>
      </c>
      <c r="N92" s="142" t="s">
        <v>43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111</v>
      </c>
      <c r="AT92" s="145" t="s">
        <v>209</v>
      </c>
      <c r="AU92" s="145" t="s">
        <v>72</v>
      </c>
      <c r="AY92" s="19" t="s">
        <v>207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9" t="s">
        <v>79</v>
      </c>
      <c r="BK92" s="146">
        <f>ROUND(I92*H92,2)</f>
        <v>0</v>
      </c>
      <c r="BL92" s="19" t="s">
        <v>111</v>
      </c>
      <c r="BM92" s="145" t="s">
        <v>81</v>
      </c>
    </row>
    <row r="93" spans="2:65" s="1" customFormat="1" ht="10">
      <c r="B93" s="34"/>
      <c r="D93" s="147" t="s">
        <v>215</v>
      </c>
      <c r="F93" s="148" t="s">
        <v>2649</v>
      </c>
      <c r="I93" s="149"/>
      <c r="L93" s="34"/>
      <c r="M93" s="150"/>
      <c r="T93" s="55"/>
      <c r="AT93" s="19" t="s">
        <v>215</v>
      </c>
      <c r="AU93" s="19" t="s">
        <v>72</v>
      </c>
    </row>
    <row r="94" spans="2:65" s="1" customFormat="1" ht="243">
      <c r="B94" s="34"/>
      <c r="D94" s="147" t="s">
        <v>1551</v>
      </c>
      <c r="F94" s="205" t="s">
        <v>2650</v>
      </c>
      <c r="I94" s="149"/>
      <c r="L94" s="34"/>
      <c r="M94" s="150"/>
      <c r="T94" s="55"/>
      <c r="AT94" s="19" t="s">
        <v>1551</v>
      </c>
      <c r="AU94" s="19" t="s">
        <v>72</v>
      </c>
    </row>
    <row r="95" spans="2:65" s="1" customFormat="1" ht="24.15" customHeight="1">
      <c r="B95" s="34"/>
      <c r="C95" s="134" t="s">
        <v>81</v>
      </c>
      <c r="D95" s="134" t="s">
        <v>209</v>
      </c>
      <c r="E95" s="135" t="s">
        <v>2651</v>
      </c>
      <c r="F95" s="136" t="s">
        <v>2652</v>
      </c>
      <c r="G95" s="137" t="s">
        <v>212</v>
      </c>
      <c r="H95" s="138">
        <v>22</v>
      </c>
      <c r="I95" s="139"/>
      <c r="J95" s="140">
        <f>ROUND(I95*H95,2)</f>
        <v>0</v>
      </c>
      <c r="K95" s="136" t="s">
        <v>331</v>
      </c>
      <c r="L95" s="34"/>
      <c r="M95" s="141" t="s">
        <v>19</v>
      </c>
      <c r="N95" s="142" t="s">
        <v>43</v>
      </c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5" t="s">
        <v>111</v>
      </c>
      <c r="AT95" s="145" t="s">
        <v>209</v>
      </c>
      <c r="AU95" s="145" t="s">
        <v>72</v>
      </c>
      <c r="AY95" s="19" t="s">
        <v>207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9" t="s">
        <v>79</v>
      </c>
      <c r="BK95" s="146">
        <f>ROUND(I95*H95,2)</f>
        <v>0</v>
      </c>
      <c r="BL95" s="19" t="s">
        <v>111</v>
      </c>
      <c r="BM95" s="145" t="s">
        <v>111</v>
      </c>
    </row>
    <row r="96" spans="2:65" s="1" customFormat="1" ht="10">
      <c r="B96" s="34"/>
      <c r="D96" s="147" t="s">
        <v>215</v>
      </c>
      <c r="F96" s="148" t="s">
        <v>2652</v>
      </c>
      <c r="I96" s="149"/>
      <c r="L96" s="34"/>
      <c r="M96" s="150"/>
      <c r="T96" s="55"/>
      <c r="AT96" s="19" t="s">
        <v>215</v>
      </c>
      <c r="AU96" s="19" t="s">
        <v>72</v>
      </c>
    </row>
    <row r="97" spans="2:65" s="1" customFormat="1" ht="216">
      <c r="B97" s="34"/>
      <c r="D97" s="147" t="s">
        <v>1551</v>
      </c>
      <c r="F97" s="205" t="s">
        <v>2653</v>
      </c>
      <c r="I97" s="149"/>
      <c r="L97" s="34"/>
      <c r="M97" s="150"/>
      <c r="T97" s="55"/>
      <c r="AT97" s="19" t="s">
        <v>1551</v>
      </c>
      <c r="AU97" s="19" t="s">
        <v>72</v>
      </c>
    </row>
    <row r="98" spans="2:65" s="1" customFormat="1" ht="16.5" customHeight="1">
      <c r="B98" s="34"/>
      <c r="C98" s="134" t="s">
        <v>92</v>
      </c>
      <c r="D98" s="134" t="s">
        <v>209</v>
      </c>
      <c r="E98" s="135" t="s">
        <v>2654</v>
      </c>
      <c r="F98" s="136" t="s">
        <v>2655</v>
      </c>
      <c r="G98" s="137" t="s">
        <v>212</v>
      </c>
      <c r="H98" s="138">
        <v>11.6</v>
      </c>
      <c r="I98" s="139"/>
      <c r="J98" s="140">
        <f>ROUND(I98*H98,2)</f>
        <v>0</v>
      </c>
      <c r="K98" s="136" t="s">
        <v>331</v>
      </c>
      <c r="L98" s="34"/>
      <c r="M98" s="141" t="s">
        <v>19</v>
      </c>
      <c r="N98" s="142" t="s">
        <v>43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111</v>
      </c>
      <c r="AT98" s="145" t="s">
        <v>209</v>
      </c>
      <c r="AU98" s="145" t="s">
        <v>72</v>
      </c>
      <c r="AY98" s="19" t="s">
        <v>207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79</v>
      </c>
      <c r="BK98" s="146">
        <f>ROUND(I98*H98,2)</f>
        <v>0</v>
      </c>
      <c r="BL98" s="19" t="s">
        <v>111</v>
      </c>
      <c r="BM98" s="145" t="s">
        <v>250</v>
      </c>
    </row>
    <row r="99" spans="2:65" s="1" customFormat="1" ht="10">
      <c r="B99" s="34"/>
      <c r="D99" s="147" t="s">
        <v>215</v>
      </c>
      <c r="F99" s="148" t="s">
        <v>2655</v>
      </c>
      <c r="I99" s="149"/>
      <c r="L99" s="34"/>
      <c r="M99" s="150"/>
      <c r="T99" s="55"/>
      <c r="AT99" s="19" t="s">
        <v>215</v>
      </c>
      <c r="AU99" s="19" t="s">
        <v>72</v>
      </c>
    </row>
    <row r="100" spans="2:65" s="1" customFormat="1" ht="162">
      <c r="B100" s="34"/>
      <c r="D100" s="147" t="s">
        <v>1551</v>
      </c>
      <c r="F100" s="205" t="s">
        <v>2656</v>
      </c>
      <c r="I100" s="149"/>
      <c r="L100" s="34"/>
      <c r="M100" s="150"/>
      <c r="T100" s="55"/>
      <c r="AT100" s="19" t="s">
        <v>1551</v>
      </c>
      <c r="AU100" s="19" t="s">
        <v>72</v>
      </c>
    </row>
    <row r="101" spans="2:65" s="1" customFormat="1" ht="21.75" customHeight="1">
      <c r="B101" s="34"/>
      <c r="C101" s="134" t="s">
        <v>111</v>
      </c>
      <c r="D101" s="134" t="s">
        <v>209</v>
      </c>
      <c r="E101" s="135" t="s">
        <v>2657</v>
      </c>
      <c r="F101" s="136" t="s">
        <v>2658</v>
      </c>
      <c r="G101" s="137" t="s">
        <v>244</v>
      </c>
      <c r="H101" s="138">
        <v>1</v>
      </c>
      <c r="I101" s="139"/>
      <c r="J101" s="140">
        <f>ROUND(I101*H101,2)</f>
        <v>0</v>
      </c>
      <c r="K101" s="136" t="s">
        <v>331</v>
      </c>
      <c r="L101" s="34"/>
      <c r="M101" s="141" t="s">
        <v>19</v>
      </c>
      <c r="N101" s="14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111</v>
      </c>
      <c r="AT101" s="145" t="s">
        <v>209</v>
      </c>
      <c r="AU101" s="145" t="s">
        <v>72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282</v>
      </c>
    </row>
    <row r="102" spans="2:65" s="1" customFormat="1" ht="10">
      <c r="B102" s="34"/>
      <c r="D102" s="147" t="s">
        <v>215</v>
      </c>
      <c r="F102" s="148" t="s">
        <v>2658</v>
      </c>
      <c r="I102" s="149"/>
      <c r="L102" s="34"/>
      <c r="M102" s="150"/>
      <c r="T102" s="55"/>
      <c r="AT102" s="19" t="s">
        <v>215</v>
      </c>
      <c r="AU102" s="19" t="s">
        <v>72</v>
      </c>
    </row>
    <row r="103" spans="2:65" s="1" customFormat="1" ht="45">
      <c r="B103" s="34"/>
      <c r="D103" s="147" t="s">
        <v>1551</v>
      </c>
      <c r="F103" s="205" t="s">
        <v>2659</v>
      </c>
      <c r="I103" s="149"/>
      <c r="L103" s="34"/>
      <c r="M103" s="150"/>
      <c r="T103" s="55"/>
      <c r="AT103" s="19" t="s">
        <v>1551</v>
      </c>
      <c r="AU103" s="19" t="s">
        <v>72</v>
      </c>
    </row>
    <row r="104" spans="2:65" s="1" customFormat="1" ht="21.75" customHeight="1">
      <c r="B104" s="34"/>
      <c r="C104" s="134" t="s">
        <v>241</v>
      </c>
      <c r="D104" s="134" t="s">
        <v>209</v>
      </c>
      <c r="E104" s="135" t="s">
        <v>2660</v>
      </c>
      <c r="F104" s="136" t="s">
        <v>2661</v>
      </c>
      <c r="G104" s="137" t="s">
        <v>244</v>
      </c>
      <c r="H104" s="138">
        <v>1</v>
      </c>
      <c r="I104" s="139"/>
      <c r="J104" s="140">
        <f>ROUND(I104*H104,2)</f>
        <v>0</v>
      </c>
      <c r="K104" s="136" t="s">
        <v>331</v>
      </c>
      <c r="L104" s="34"/>
      <c r="M104" s="141" t="s">
        <v>19</v>
      </c>
      <c r="N104" s="14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111</v>
      </c>
      <c r="AT104" s="145" t="s">
        <v>209</v>
      </c>
      <c r="AU104" s="145" t="s">
        <v>72</v>
      </c>
      <c r="AY104" s="19" t="s">
        <v>207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79</v>
      </c>
      <c r="BK104" s="146">
        <f>ROUND(I104*H104,2)</f>
        <v>0</v>
      </c>
      <c r="BL104" s="19" t="s">
        <v>111</v>
      </c>
      <c r="BM104" s="145" t="s">
        <v>8</v>
      </c>
    </row>
    <row r="105" spans="2:65" s="1" customFormat="1" ht="10">
      <c r="B105" s="34"/>
      <c r="D105" s="147" t="s">
        <v>215</v>
      </c>
      <c r="F105" s="148" t="s">
        <v>2661</v>
      </c>
      <c r="I105" s="149"/>
      <c r="L105" s="34"/>
      <c r="M105" s="150"/>
      <c r="T105" s="55"/>
      <c r="AT105" s="19" t="s">
        <v>215</v>
      </c>
      <c r="AU105" s="19" t="s">
        <v>72</v>
      </c>
    </row>
    <row r="106" spans="2:65" s="1" customFormat="1" ht="54">
      <c r="B106" s="34"/>
      <c r="D106" s="147" t="s">
        <v>1551</v>
      </c>
      <c r="F106" s="205" t="s">
        <v>2662</v>
      </c>
      <c r="I106" s="149"/>
      <c r="L106" s="34"/>
      <c r="M106" s="150"/>
      <c r="T106" s="55"/>
      <c r="AT106" s="19" t="s">
        <v>1551</v>
      </c>
      <c r="AU106" s="19" t="s">
        <v>72</v>
      </c>
    </row>
    <row r="107" spans="2:65" s="1" customFormat="1" ht="21.75" customHeight="1">
      <c r="B107" s="34"/>
      <c r="C107" s="134" t="s">
        <v>250</v>
      </c>
      <c r="D107" s="134" t="s">
        <v>209</v>
      </c>
      <c r="E107" s="135" t="s">
        <v>2663</v>
      </c>
      <c r="F107" s="136" t="s">
        <v>2664</v>
      </c>
      <c r="G107" s="137" t="s">
        <v>244</v>
      </c>
      <c r="H107" s="138">
        <v>1</v>
      </c>
      <c r="I107" s="139"/>
      <c r="J107" s="140">
        <f>ROUND(I107*H107,2)</f>
        <v>0</v>
      </c>
      <c r="K107" s="136" t="s">
        <v>331</v>
      </c>
      <c r="L107" s="34"/>
      <c r="M107" s="141" t="s">
        <v>19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111</v>
      </c>
      <c r="AT107" s="145" t="s">
        <v>209</v>
      </c>
      <c r="AU107" s="145" t="s">
        <v>72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342</v>
      </c>
    </row>
    <row r="108" spans="2:65" s="1" customFormat="1" ht="10">
      <c r="B108" s="34"/>
      <c r="D108" s="147" t="s">
        <v>215</v>
      </c>
      <c r="F108" s="148" t="s">
        <v>2664</v>
      </c>
      <c r="I108" s="149"/>
      <c r="L108" s="34"/>
      <c r="M108" s="150"/>
      <c r="T108" s="55"/>
      <c r="AT108" s="19" t="s">
        <v>215</v>
      </c>
      <c r="AU108" s="19" t="s">
        <v>72</v>
      </c>
    </row>
    <row r="109" spans="2:65" s="1" customFormat="1" ht="45">
      <c r="B109" s="34"/>
      <c r="D109" s="147" t="s">
        <v>1551</v>
      </c>
      <c r="F109" s="205" t="s">
        <v>2665</v>
      </c>
      <c r="I109" s="149"/>
      <c r="L109" s="34"/>
      <c r="M109" s="150"/>
      <c r="T109" s="55"/>
      <c r="AT109" s="19" t="s">
        <v>1551</v>
      </c>
      <c r="AU109" s="19" t="s">
        <v>72</v>
      </c>
    </row>
    <row r="110" spans="2:65" s="1" customFormat="1" ht="24.15" customHeight="1">
      <c r="B110" s="34"/>
      <c r="C110" s="134" t="s">
        <v>257</v>
      </c>
      <c r="D110" s="134" t="s">
        <v>209</v>
      </c>
      <c r="E110" s="135" t="s">
        <v>2666</v>
      </c>
      <c r="F110" s="136" t="s">
        <v>2667</v>
      </c>
      <c r="G110" s="137" t="s">
        <v>244</v>
      </c>
      <c r="H110" s="138">
        <v>2</v>
      </c>
      <c r="I110" s="139"/>
      <c r="J110" s="140">
        <f>ROUND(I110*H110,2)</f>
        <v>0</v>
      </c>
      <c r="K110" s="136" t="s">
        <v>331</v>
      </c>
      <c r="L110" s="34"/>
      <c r="M110" s="141" t="s">
        <v>19</v>
      </c>
      <c r="N110" s="142" t="s">
        <v>43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111</v>
      </c>
      <c r="AT110" s="145" t="s">
        <v>209</v>
      </c>
      <c r="AU110" s="145" t="s">
        <v>72</v>
      </c>
      <c r="AY110" s="19" t="s">
        <v>207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79</v>
      </c>
      <c r="BK110" s="146">
        <f>ROUND(I110*H110,2)</f>
        <v>0</v>
      </c>
      <c r="BL110" s="19" t="s">
        <v>111</v>
      </c>
      <c r="BM110" s="145" t="s">
        <v>351</v>
      </c>
    </row>
    <row r="111" spans="2:65" s="1" customFormat="1" ht="10">
      <c r="B111" s="34"/>
      <c r="D111" s="147" t="s">
        <v>215</v>
      </c>
      <c r="F111" s="148" t="s">
        <v>2667</v>
      </c>
      <c r="I111" s="149"/>
      <c r="L111" s="34"/>
      <c r="M111" s="150"/>
      <c r="T111" s="55"/>
      <c r="AT111" s="19" t="s">
        <v>215</v>
      </c>
      <c r="AU111" s="19" t="s">
        <v>72</v>
      </c>
    </row>
    <row r="112" spans="2:65" s="1" customFormat="1" ht="63">
      <c r="B112" s="34"/>
      <c r="D112" s="147" t="s">
        <v>1551</v>
      </c>
      <c r="F112" s="205" t="s">
        <v>2668</v>
      </c>
      <c r="I112" s="149"/>
      <c r="L112" s="34"/>
      <c r="M112" s="150"/>
      <c r="T112" s="55"/>
      <c r="AT112" s="19" t="s">
        <v>1551</v>
      </c>
      <c r="AU112" s="19" t="s">
        <v>72</v>
      </c>
    </row>
    <row r="113" spans="2:65" s="1" customFormat="1" ht="24.15" customHeight="1">
      <c r="B113" s="34"/>
      <c r="C113" s="134" t="s">
        <v>227</v>
      </c>
      <c r="D113" s="134" t="s">
        <v>209</v>
      </c>
      <c r="E113" s="135" t="s">
        <v>2669</v>
      </c>
      <c r="F113" s="136" t="s">
        <v>2670</v>
      </c>
      <c r="G113" s="137" t="s">
        <v>244</v>
      </c>
      <c r="H113" s="138">
        <v>1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72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359</v>
      </c>
    </row>
    <row r="114" spans="2:65" s="1" customFormat="1" ht="18">
      <c r="B114" s="34"/>
      <c r="D114" s="147" t="s">
        <v>215</v>
      </c>
      <c r="F114" s="148" t="s">
        <v>2670</v>
      </c>
      <c r="I114" s="149"/>
      <c r="L114" s="34"/>
      <c r="M114" s="150"/>
      <c r="T114" s="55"/>
      <c r="AT114" s="19" t="s">
        <v>215</v>
      </c>
      <c r="AU114" s="19" t="s">
        <v>72</v>
      </c>
    </row>
    <row r="115" spans="2:65" s="1" customFormat="1" ht="45">
      <c r="B115" s="34"/>
      <c r="D115" s="147" t="s">
        <v>1551</v>
      </c>
      <c r="F115" s="205" t="s">
        <v>2671</v>
      </c>
      <c r="I115" s="149"/>
      <c r="L115" s="34"/>
      <c r="M115" s="150"/>
      <c r="T115" s="55"/>
      <c r="AT115" s="19" t="s">
        <v>1551</v>
      </c>
      <c r="AU115" s="19" t="s">
        <v>72</v>
      </c>
    </row>
    <row r="116" spans="2:65" s="1" customFormat="1" ht="16.5" customHeight="1">
      <c r="B116" s="34"/>
      <c r="C116" s="134" t="s">
        <v>272</v>
      </c>
      <c r="D116" s="134" t="s">
        <v>209</v>
      </c>
      <c r="E116" s="135" t="s">
        <v>2672</v>
      </c>
      <c r="F116" s="136" t="s">
        <v>2673</v>
      </c>
      <c r="G116" s="137" t="s">
        <v>244</v>
      </c>
      <c r="H116" s="138">
        <v>1</v>
      </c>
      <c r="I116" s="139"/>
      <c r="J116" s="140">
        <f>ROUND(I116*H116,2)</f>
        <v>0</v>
      </c>
      <c r="K116" s="136" t="s">
        <v>331</v>
      </c>
      <c r="L116" s="34"/>
      <c r="M116" s="141" t="s">
        <v>19</v>
      </c>
      <c r="N116" s="142" t="s">
        <v>43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111</v>
      </c>
      <c r="AT116" s="145" t="s">
        <v>209</v>
      </c>
      <c r="AU116" s="145" t="s">
        <v>72</v>
      </c>
      <c r="AY116" s="19" t="s">
        <v>207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79</v>
      </c>
      <c r="BK116" s="146">
        <f>ROUND(I116*H116,2)</f>
        <v>0</v>
      </c>
      <c r="BL116" s="19" t="s">
        <v>111</v>
      </c>
      <c r="BM116" s="145" t="s">
        <v>367</v>
      </c>
    </row>
    <row r="117" spans="2:65" s="1" customFormat="1" ht="10">
      <c r="B117" s="34"/>
      <c r="D117" s="147" t="s">
        <v>215</v>
      </c>
      <c r="F117" s="148" t="s">
        <v>2673</v>
      </c>
      <c r="I117" s="149"/>
      <c r="L117" s="34"/>
      <c r="M117" s="150"/>
      <c r="T117" s="55"/>
      <c r="AT117" s="19" t="s">
        <v>215</v>
      </c>
      <c r="AU117" s="19" t="s">
        <v>72</v>
      </c>
    </row>
    <row r="118" spans="2:65" s="1" customFormat="1" ht="54">
      <c r="B118" s="34"/>
      <c r="D118" s="147" t="s">
        <v>1551</v>
      </c>
      <c r="F118" s="205" t="s">
        <v>2674</v>
      </c>
      <c r="I118" s="149"/>
      <c r="L118" s="34"/>
      <c r="M118" s="202"/>
      <c r="N118" s="203"/>
      <c r="O118" s="203"/>
      <c r="P118" s="203"/>
      <c r="Q118" s="203"/>
      <c r="R118" s="203"/>
      <c r="S118" s="203"/>
      <c r="T118" s="204"/>
      <c r="AT118" s="19" t="s">
        <v>1551</v>
      </c>
      <c r="AU118" s="19" t="s">
        <v>72</v>
      </c>
    </row>
    <row r="119" spans="2:65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4"/>
    </row>
  </sheetData>
  <sheetProtection algorithmName="SHA-512" hashValue="MpPRHiRfP5ST0R/dw38Hc0828cLQH7t4GLwIbo9CsK05oiV200vsoSV12GgJrF4g/Jbx4wl+PU5mEpqpfFQThw==" saltValue="6Djk1Rk3ntv7/Z6nVwiCECNkGBCunxstMEsZzA1yFqoD2Qcl9hnJobK/c3qAFP8GNJBTocuWucKK59gKgbkudQ==" spinCount="100000" sheet="1" objects="1" scenarios="1" formatColumns="0" formatRows="0" autoFilter="0"/>
  <autoFilter ref="C90:K118" xr:uid="{00000000-0009-0000-0000-00000D000000}"/>
  <mergeCells count="15">
    <mergeCell ref="E77:H77"/>
    <mergeCell ref="E81:H81"/>
    <mergeCell ref="E79:H79"/>
    <mergeCell ref="E83:H83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54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133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" customHeight="1">
      <c r="B8" s="22"/>
      <c r="D8" s="29" t="s">
        <v>147</v>
      </c>
      <c r="L8" s="22"/>
    </row>
    <row r="9" spans="2:46" s="1" customFormat="1" ht="16.5" customHeight="1">
      <c r="B9" s="34"/>
      <c r="E9" s="342" t="s">
        <v>150</v>
      </c>
      <c r="F9" s="344"/>
      <c r="G9" s="344"/>
      <c r="H9" s="344"/>
      <c r="L9" s="34"/>
    </row>
    <row r="10" spans="2:46" s="1" customFormat="1" ht="12" customHeight="1">
      <c r="B10" s="34"/>
      <c r="D10" s="29" t="s">
        <v>153</v>
      </c>
      <c r="L10" s="34"/>
    </row>
    <row r="11" spans="2:46" s="1" customFormat="1" ht="16.5" customHeight="1">
      <c r="B11" s="34"/>
      <c r="E11" s="305" t="s">
        <v>2675</v>
      </c>
      <c r="F11" s="344"/>
      <c r="G11" s="344"/>
      <c r="H11" s="344"/>
      <c r="L11" s="34"/>
    </row>
    <row r="12" spans="2:46" s="1" customFormat="1" ht="10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1" t="str">
        <f>'Rekapitulace stavby'!AN8</f>
        <v>15. 1. 2024</v>
      </c>
      <c r="L14" s="34"/>
    </row>
    <row r="15" spans="2:46" s="1" customFormat="1" ht="10.75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19</v>
      </c>
      <c r="L16" s="34"/>
    </row>
    <row r="17" spans="2:12" s="1" customFormat="1" ht="18" customHeight="1">
      <c r="B17" s="34"/>
      <c r="E17" s="27" t="s">
        <v>27</v>
      </c>
      <c r="I17" s="29" t="s">
        <v>28</v>
      </c>
      <c r="J17" s="27" t="s">
        <v>19</v>
      </c>
      <c r="L17" s="34"/>
    </row>
    <row r="18" spans="2:12" s="1" customFormat="1" ht="7" customHeight="1">
      <c r="B18" s="34"/>
      <c r="L18" s="34"/>
    </row>
    <row r="19" spans="2:12" s="1" customFormat="1" ht="12" customHeight="1">
      <c r="B19" s="34"/>
      <c r="D19" s="29" t="s">
        <v>29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5" t="str">
        <f>'Rekapitulace stavby'!E14</f>
        <v>Vyplň údaj</v>
      </c>
      <c r="F20" s="311"/>
      <c r="G20" s="311"/>
      <c r="H20" s="311"/>
      <c r="I20" s="29" t="s">
        <v>28</v>
      </c>
      <c r="J20" s="30" t="str">
        <f>'Rekapitulace stavby'!AN14</f>
        <v>Vyplň údaj</v>
      </c>
      <c r="L20" s="34"/>
    </row>
    <row r="21" spans="2:12" s="1" customFormat="1" ht="7" customHeight="1">
      <c r="B21" s="34"/>
      <c r="L21" s="34"/>
    </row>
    <row r="22" spans="2:12" s="1" customFormat="1" ht="12" customHeight="1">
      <c r="B22" s="34"/>
      <c r="D22" s="29" t="s">
        <v>31</v>
      </c>
      <c r="I22" s="29" t="s">
        <v>26</v>
      </c>
      <c r="J22" s="27" t="s">
        <v>19</v>
      </c>
      <c r="L22" s="34"/>
    </row>
    <row r="23" spans="2:12" s="1" customFormat="1" ht="18" customHeight="1">
      <c r="B23" s="34"/>
      <c r="E23" s="27" t="s">
        <v>32</v>
      </c>
      <c r="I23" s="29" t="s">
        <v>28</v>
      </c>
      <c r="J23" s="27" t="s">
        <v>19</v>
      </c>
      <c r="L23" s="34"/>
    </row>
    <row r="24" spans="2:12" s="1" customFormat="1" ht="7" customHeight="1">
      <c r="B24" s="34"/>
      <c r="L24" s="34"/>
    </row>
    <row r="25" spans="2:12" s="1" customFormat="1" ht="12" customHeight="1">
      <c r="B25" s="34"/>
      <c r="D25" s="29" t="s">
        <v>34</v>
      </c>
      <c r="I25" s="29" t="s">
        <v>26</v>
      </c>
      <c r="J25" s="27" t="s">
        <v>19</v>
      </c>
      <c r="L25" s="34"/>
    </row>
    <row r="26" spans="2:12" s="1" customFormat="1" ht="18" customHeight="1">
      <c r="B26" s="34"/>
      <c r="E26" s="27" t="s">
        <v>35</v>
      </c>
      <c r="I26" s="29" t="s">
        <v>28</v>
      </c>
      <c r="J26" s="27" t="s">
        <v>19</v>
      </c>
      <c r="L26" s="34"/>
    </row>
    <row r="27" spans="2:12" s="1" customFormat="1" ht="7" customHeight="1">
      <c r="B27" s="34"/>
      <c r="L27" s="34"/>
    </row>
    <row r="28" spans="2:12" s="1" customFormat="1" ht="12" customHeight="1">
      <c r="B28" s="34"/>
      <c r="D28" s="29" t="s">
        <v>36</v>
      </c>
      <c r="L28" s="34"/>
    </row>
    <row r="29" spans="2:12" s="7" customFormat="1" ht="71.25" customHeight="1">
      <c r="B29" s="94"/>
      <c r="E29" s="316" t="s">
        <v>37</v>
      </c>
      <c r="F29" s="316"/>
      <c r="G29" s="316"/>
      <c r="H29" s="316"/>
      <c r="L29" s="94"/>
    </row>
    <row r="30" spans="2:12" s="1" customFormat="1" ht="7" customHeight="1">
      <c r="B30" s="34"/>
      <c r="L30" s="34"/>
    </row>
    <row r="31" spans="2:12" s="1" customFormat="1" ht="7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25.4" customHeight="1">
      <c r="B32" s="34"/>
      <c r="D32" s="95" t="s">
        <v>38</v>
      </c>
      <c r="J32" s="65">
        <f>ROUND(J90, 2)</f>
        <v>0</v>
      </c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14.4" customHeight="1">
      <c r="B34" s="34"/>
      <c r="F34" s="37" t="s">
        <v>40</v>
      </c>
      <c r="I34" s="37" t="s">
        <v>39</v>
      </c>
      <c r="J34" s="37" t="s">
        <v>41</v>
      </c>
      <c r="L34" s="34"/>
    </row>
    <row r="35" spans="2:12" s="1" customFormat="1" ht="14.4" customHeight="1">
      <c r="B35" s="34"/>
      <c r="D35" s="54" t="s">
        <v>42</v>
      </c>
      <c r="E35" s="29" t="s">
        <v>43</v>
      </c>
      <c r="F35" s="85">
        <f>ROUND((SUM(BE90:BE153)),  2)</f>
        <v>0</v>
      </c>
      <c r="I35" s="96">
        <v>0.21</v>
      </c>
      <c r="J35" s="85">
        <f>ROUND(((SUM(BE90:BE153))*I35),  2)</f>
        <v>0</v>
      </c>
      <c r="L35" s="34"/>
    </row>
    <row r="36" spans="2:12" s="1" customFormat="1" ht="14.4" customHeight="1">
      <c r="B36" s="34"/>
      <c r="E36" s="29" t="s">
        <v>44</v>
      </c>
      <c r="F36" s="85">
        <f>ROUND((SUM(BF90:BF153)),  2)</f>
        <v>0</v>
      </c>
      <c r="I36" s="96">
        <v>0.12</v>
      </c>
      <c r="J36" s="85">
        <f>ROUND(((SUM(BF90:BF153))*I36),  2)</f>
        <v>0</v>
      </c>
      <c r="L36" s="34"/>
    </row>
    <row r="37" spans="2:12" s="1" customFormat="1" ht="14.4" hidden="1" customHeight="1">
      <c r="B37" s="34"/>
      <c r="E37" s="29" t="s">
        <v>45</v>
      </c>
      <c r="F37" s="85">
        <f>ROUND((SUM(BG90:BG153)),  2)</f>
        <v>0</v>
      </c>
      <c r="I37" s="96">
        <v>0.21</v>
      </c>
      <c r="J37" s="85">
        <f>0</f>
        <v>0</v>
      </c>
      <c r="L37" s="34"/>
    </row>
    <row r="38" spans="2:12" s="1" customFormat="1" ht="14.4" hidden="1" customHeight="1">
      <c r="B38" s="34"/>
      <c r="E38" s="29" t="s">
        <v>46</v>
      </c>
      <c r="F38" s="85">
        <f>ROUND((SUM(BH90:BH153)),  2)</f>
        <v>0</v>
      </c>
      <c r="I38" s="96">
        <v>0.12</v>
      </c>
      <c r="J38" s="85">
        <f>0</f>
        <v>0</v>
      </c>
      <c r="L38" s="34"/>
    </row>
    <row r="39" spans="2:12" s="1" customFormat="1" ht="14.4" hidden="1" customHeight="1">
      <c r="B39" s="34"/>
      <c r="E39" s="29" t="s">
        <v>47</v>
      </c>
      <c r="F39" s="85">
        <f>ROUND((SUM(BI90:BI153)),  2)</f>
        <v>0</v>
      </c>
      <c r="I39" s="96">
        <v>0</v>
      </c>
      <c r="J39" s="85">
        <f>0</f>
        <v>0</v>
      </c>
      <c r="L39" s="34"/>
    </row>
    <row r="40" spans="2:12" s="1" customFormat="1" ht="7" customHeight="1">
      <c r="B40" s="34"/>
      <c r="L40" s="34"/>
    </row>
    <row r="41" spans="2:12" s="1" customFormat="1" ht="25.4" customHeight="1">
      <c r="B41" s="34"/>
      <c r="C41" s="97"/>
      <c r="D41" s="98" t="s">
        <v>48</v>
      </c>
      <c r="E41" s="56"/>
      <c r="F41" s="56"/>
      <c r="G41" s="99" t="s">
        <v>49</v>
      </c>
      <c r="H41" s="100" t="s">
        <v>50</v>
      </c>
      <c r="I41" s="56"/>
      <c r="J41" s="101">
        <f>SUM(J32:J39)</f>
        <v>0</v>
      </c>
      <c r="K41" s="102"/>
      <c r="L41" s="34"/>
    </row>
    <row r="42" spans="2:12" s="1" customFormat="1" ht="14.4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4"/>
    </row>
    <row r="46" spans="2:12" s="1" customFormat="1" ht="7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34"/>
    </row>
    <row r="47" spans="2:12" s="1" customFormat="1" ht="25" customHeight="1">
      <c r="B47" s="34"/>
      <c r="C47" s="23" t="s">
        <v>157</v>
      </c>
      <c r="L47" s="34"/>
    </row>
    <row r="48" spans="2:12" s="1" customFormat="1" ht="7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2" t="str">
        <f>E7</f>
        <v>ZČU - REKONSTRUKCE POSLUCHÁREN UP 101,104,108,112 a 115</v>
      </c>
      <c r="F50" s="343"/>
      <c r="G50" s="343"/>
      <c r="H50" s="343"/>
      <c r="L50" s="34"/>
    </row>
    <row r="51" spans="2:47" ht="12" customHeight="1">
      <c r="B51" s="22"/>
      <c r="C51" s="29" t="s">
        <v>147</v>
      </c>
      <c r="L51" s="22"/>
    </row>
    <row r="52" spans="2:47" s="1" customFormat="1" ht="16.5" customHeight="1">
      <c r="B52" s="34"/>
      <c r="E52" s="342" t="s">
        <v>150</v>
      </c>
      <c r="F52" s="344"/>
      <c r="G52" s="344"/>
      <c r="H52" s="344"/>
      <c r="L52" s="34"/>
    </row>
    <row r="53" spans="2:47" s="1" customFormat="1" ht="12" customHeight="1">
      <c r="B53" s="34"/>
      <c r="C53" s="29" t="s">
        <v>153</v>
      </c>
      <c r="L53" s="34"/>
    </row>
    <row r="54" spans="2:47" s="1" customFormat="1" ht="16.5" customHeight="1">
      <c r="B54" s="34"/>
      <c r="E54" s="305" t="str">
        <f>E11</f>
        <v xml:space="preserve">VON - Vedlejší a ostatní rozpočtové náklady </v>
      </c>
      <c r="F54" s="344"/>
      <c r="G54" s="344"/>
      <c r="H54" s="344"/>
      <c r="L54" s="34"/>
    </row>
    <row r="55" spans="2:47" s="1" customFormat="1" ht="7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Areál ZČU, Univerzitní 22, 306 14 Plzeň</v>
      </c>
      <c r="I56" s="29" t="s">
        <v>23</v>
      </c>
      <c r="J56" s="51" t="str">
        <f>IF(J14="","",J14)</f>
        <v>15. 1. 2024</v>
      </c>
      <c r="L56" s="34"/>
    </row>
    <row r="57" spans="2:47" s="1" customFormat="1" ht="7" customHeight="1">
      <c r="B57" s="34"/>
      <c r="L57" s="34"/>
    </row>
    <row r="58" spans="2:47" s="1" customFormat="1" ht="25.65" customHeight="1">
      <c r="B58" s="34"/>
      <c r="C58" s="29" t="s">
        <v>25</v>
      </c>
      <c r="F58" s="27" t="str">
        <f>E17</f>
        <v>Západočeská univerzita v Plzni, Univerzitní 8, 306</v>
      </c>
      <c r="I58" s="29" t="s">
        <v>31</v>
      </c>
      <c r="J58" s="32" t="str">
        <f>E23</f>
        <v>ATELIER SOUKUP OPL ŠVEHLA S.R.O.</v>
      </c>
      <c r="L58" s="34"/>
    </row>
    <row r="59" spans="2:47" s="1" customFormat="1" ht="15.15" customHeight="1">
      <c r="B59" s="34"/>
      <c r="C59" s="29" t="s">
        <v>29</v>
      </c>
      <c r="F59" s="27" t="str">
        <f>IF(E20="","",E20)</f>
        <v>Vyplň údaj</v>
      </c>
      <c r="I59" s="29" t="s">
        <v>34</v>
      </c>
      <c r="J59" s="32" t="str">
        <f>E26</f>
        <v>Michal Jirka</v>
      </c>
      <c r="L59" s="34"/>
    </row>
    <row r="60" spans="2:47" s="1" customFormat="1" ht="10.25" customHeight="1">
      <c r="B60" s="34"/>
      <c r="L60" s="34"/>
    </row>
    <row r="61" spans="2:47" s="1" customFormat="1" ht="29.25" customHeight="1">
      <c r="B61" s="34"/>
      <c r="C61" s="103" t="s">
        <v>158</v>
      </c>
      <c r="D61" s="97"/>
      <c r="E61" s="97"/>
      <c r="F61" s="97"/>
      <c r="G61" s="97"/>
      <c r="H61" s="97"/>
      <c r="I61" s="97"/>
      <c r="J61" s="104" t="s">
        <v>159</v>
      </c>
      <c r="K61" s="97"/>
      <c r="L61" s="34"/>
    </row>
    <row r="62" spans="2:47" s="1" customFormat="1" ht="10.25" customHeight="1">
      <c r="B62" s="34"/>
      <c r="L62" s="34"/>
    </row>
    <row r="63" spans="2:47" s="1" customFormat="1" ht="22.75" customHeight="1">
      <c r="B63" s="34"/>
      <c r="C63" s="105" t="s">
        <v>70</v>
      </c>
      <c r="J63" s="65">
        <f>J90</f>
        <v>0</v>
      </c>
      <c r="L63" s="34"/>
      <c r="AU63" s="19" t="s">
        <v>160</v>
      </c>
    </row>
    <row r="64" spans="2:47" s="8" customFormat="1" ht="25" customHeight="1">
      <c r="B64" s="106"/>
      <c r="D64" s="107" t="s">
        <v>2676</v>
      </c>
      <c r="E64" s="108"/>
      <c r="F64" s="108"/>
      <c r="G64" s="108"/>
      <c r="H64" s="108"/>
      <c r="I64" s="108"/>
      <c r="J64" s="109">
        <f>J91</f>
        <v>0</v>
      </c>
      <c r="L64" s="106"/>
    </row>
    <row r="65" spans="2:12" s="9" customFormat="1" ht="19.899999999999999" customHeight="1">
      <c r="B65" s="110"/>
      <c r="D65" s="111" t="s">
        <v>2677</v>
      </c>
      <c r="E65" s="112"/>
      <c r="F65" s="112"/>
      <c r="G65" s="112"/>
      <c r="H65" s="112"/>
      <c r="I65" s="112"/>
      <c r="J65" s="113">
        <f>J92</f>
        <v>0</v>
      </c>
      <c r="L65" s="110"/>
    </row>
    <row r="66" spans="2:12" s="9" customFormat="1" ht="19.899999999999999" customHeight="1">
      <c r="B66" s="110"/>
      <c r="D66" s="111" t="s">
        <v>2678</v>
      </c>
      <c r="E66" s="112"/>
      <c r="F66" s="112"/>
      <c r="G66" s="112"/>
      <c r="H66" s="112"/>
      <c r="I66" s="112"/>
      <c r="J66" s="113">
        <f>J110</f>
        <v>0</v>
      </c>
      <c r="L66" s="110"/>
    </row>
    <row r="67" spans="2:12" s="9" customFormat="1" ht="19.899999999999999" customHeight="1">
      <c r="B67" s="110"/>
      <c r="D67" s="111" t="s">
        <v>2679</v>
      </c>
      <c r="E67" s="112"/>
      <c r="F67" s="112"/>
      <c r="G67" s="112"/>
      <c r="H67" s="112"/>
      <c r="I67" s="112"/>
      <c r="J67" s="113">
        <f>J132</f>
        <v>0</v>
      </c>
      <c r="L67" s="110"/>
    </row>
    <row r="68" spans="2:12" s="9" customFormat="1" ht="19.899999999999999" customHeight="1">
      <c r="B68" s="110"/>
      <c r="D68" s="111" t="s">
        <v>2680</v>
      </c>
      <c r="E68" s="112"/>
      <c r="F68" s="112"/>
      <c r="G68" s="112"/>
      <c r="H68" s="112"/>
      <c r="I68" s="112"/>
      <c r="J68" s="113">
        <f>J150</f>
        <v>0</v>
      </c>
      <c r="L68" s="110"/>
    </row>
    <row r="69" spans="2:12" s="1" customFormat="1" ht="21.75" customHeight="1">
      <c r="B69" s="34"/>
      <c r="L69" s="34"/>
    </row>
    <row r="70" spans="2:12" s="1" customFormat="1" ht="7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4"/>
    </row>
    <row r="74" spans="2:12" s="1" customFormat="1" ht="7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34"/>
    </row>
    <row r="75" spans="2:12" s="1" customFormat="1" ht="25" customHeight="1">
      <c r="B75" s="34"/>
      <c r="C75" s="23" t="s">
        <v>192</v>
      </c>
      <c r="L75" s="34"/>
    </row>
    <row r="76" spans="2:12" s="1" customFormat="1" ht="7" customHeight="1">
      <c r="B76" s="34"/>
      <c r="L76" s="34"/>
    </row>
    <row r="77" spans="2:12" s="1" customFormat="1" ht="12" customHeight="1">
      <c r="B77" s="34"/>
      <c r="C77" s="29" t="s">
        <v>16</v>
      </c>
      <c r="L77" s="34"/>
    </row>
    <row r="78" spans="2:12" s="1" customFormat="1" ht="26.25" customHeight="1">
      <c r="B78" s="34"/>
      <c r="E78" s="342" t="str">
        <f>E7</f>
        <v>ZČU - REKONSTRUKCE POSLUCHÁREN UP 101,104,108,112 a 115</v>
      </c>
      <c r="F78" s="343"/>
      <c r="G78" s="343"/>
      <c r="H78" s="343"/>
      <c r="L78" s="34"/>
    </row>
    <row r="79" spans="2:12" ht="12" customHeight="1">
      <c r="B79" s="22"/>
      <c r="C79" s="29" t="s">
        <v>147</v>
      </c>
      <c r="L79" s="22"/>
    </row>
    <row r="80" spans="2:12" s="1" customFormat="1" ht="16.5" customHeight="1">
      <c r="B80" s="34"/>
      <c r="E80" s="342" t="s">
        <v>150</v>
      </c>
      <c r="F80" s="344"/>
      <c r="G80" s="344"/>
      <c r="H80" s="344"/>
      <c r="L80" s="34"/>
    </row>
    <row r="81" spans="2:65" s="1" customFormat="1" ht="12" customHeight="1">
      <c r="B81" s="34"/>
      <c r="C81" s="29" t="s">
        <v>153</v>
      </c>
      <c r="L81" s="34"/>
    </row>
    <row r="82" spans="2:65" s="1" customFormat="1" ht="16.5" customHeight="1">
      <c r="B82" s="34"/>
      <c r="E82" s="305" t="str">
        <f>E11</f>
        <v xml:space="preserve">VON - Vedlejší a ostatní rozpočtové náklady </v>
      </c>
      <c r="F82" s="344"/>
      <c r="G82" s="344"/>
      <c r="H82" s="344"/>
      <c r="L82" s="34"/>
    </row>
    <row r="83" spans="2:65" s="1" customFormat="1" ht="7" customHeight="1">
      <c r="B83" s="34"/>
      <c r="L83" s="34"/>
    </row>
    <row r="84" spans="2:65" s="1" customFormat="1" ht="12" customHeight="1">
      <c r="B84" s="34"/>
      <c r="C84" s="29" t="s">
        <v>21</v>
      </c>
      <c r="F84" s="27" t="str">
        <f>F14</f>
        <v>Areál ZČU, Univerzitní 22, 306 14 Plzeň</v>
      </c>
      <c r="I84" s="29" t="s">
        <v>23</v>
      </c>
      <c r="J84" s="51" t="str">
        <f>IF(J14="","",J14)</f>
        <v>15. 1. 2024</v>
      </c>
      <c r="L84" s="34"/>
    </row>
    <row r="85" spans="2:65" s="1" customFormat="1" ht="7" customHeight="1">
      <c r="B85" s="34"/>
      <c r="L85" s="34"/>
    </row>
    <row r="86" spans="2:65" s="1" customFormat="1" ht="25.65" customHeight="1">
      <c r="B86" s="34"/>
      <c r="C86" s="29" t="s">
        <v>25</v>
      </c>
      <c r="F86" s="27" t="str">
        <f>E17</f>
        <v>Západočeská univerzita v Plzni, Univerzitní 8, 306</v>
      </c>
      <c r="I86" s="29" t="s">
        <v>31</v>
      </c>
      <c r="J86" s="32" t="str">
        <f>E23</f>
        <v>ATELIER SOUKUP OPL ŠVEHLA S.R.O.</v>
      </c>
      <c r="L86" s="34"/>
    </row>
    <row r="87" spans="2:65" s="1" customFormat="1" ht="15.15" customHeight="1">
      <c r="B87" s="34"/>
      <c r="C87" s="29" t="s">
        <v>29</v>
      </c>
      <c r="F87" s="27" t="str">
        <f>IF(E20="","",E20)</f>
        <v>Vyplň údaj</v>
      </c>
      <c r="I87" s="29" t="s">
        <v>34</v>
      </c>
      <c r="J87" s="32" t="str">
        <f>E26</f>
        <v>Michal Jirka</v>
      </c>
      <c r="L87" s="34"/>
    </row>
    <row r="88" spans="2:65" s="1" customFormat="1" ht="10.25" customHeight="1">
      <c r="B88" s="34"/>
      <c r="L88" s="34"/>
    </row>
    <row r="89" spans="2:65" s="10" customFormat="1" ht="29.25" customHeight="1">
      <c r="B89" s="114"/>
      <c r="C89" s="115" t="s">
        <v>193</v>
      </c>
      <c r="D89" s="116" t="s">
        <v>57</v>
      </c>
      <c r="E89" s="116" t="s">
        <v>53</v>
      </c>
      <c r="F89" s="116" t="s">
        <v>54</v>
      </c>
      <c r="G89" s="116" t="s">
        <v>194</v>
      </c>
      <c r="H89" s="116" t="s">
        <v>195</v>
      </c>
      <c r="I89" s="116" t="s">
        <v>196</v>
      </c>
      <c r="J89" s="116" t="s">
        <v>159</v>
      </c>
      <c r="K89" s="117" t="s">
        <v>197</v>
      </c>
      <c r="L89" s="114"/>
      <c r="M89" s="58" t="s">
        <v>19</v>
      </c>
      <c r="N89" s="59" t="s">
        <v>42</v>
      </c>
      <c r="O89" s="59" t="s">
        <v>198</v>
      </c>
      <c r="P89" s="59" t="s">
        <v>199</v>
      </c>
      <c r="Q89" s="59" t="s">
        <v>200</v>
      </c>
      <c r="R89" s="59" t="s">
        <v>201</v>
      </c>
      <c r="S89" s="59" t="s">
        <v>202</v>
      </c>
      <c r="T89" s="60" t="s">
        <v>203</v>
      </c>
    </row>
    <row r="90" spans="2:65" s="1" customFormat="1" ht="22.75" customHeight="1">
      <c r="B90" s="34"/>
      <c r="C90" s="63" t="s">
        <v>204</v>
      </c>
      <c r="J90" s="118">
        <f>BK90</f>
        <v>0</v>
      </c>
      <c r="L90" s="34"/>
      <c r="M90" s="61"/>
      <c r="N90" s="52"/>
      <c r="O90" s="52"/>
      <c r="P90" s="119">
        <f>P91</f>
        <v>0</v>
      </c>
      <c r="Q90" s="52"/>
      <c r="R90" s="119">
        <f>R91</f>
        <v>0</v>
      </c>
      <c r="S90" s="52"/>
      <c r="T90" s="120">
        <f>T91</f>
        <v>0</v>
      </c>
      <c r="AT90" s="19" t="s">
        <v>71</v>
      </c>
      <c r="AU90" s="19" t="s">
        <v>160</v>
      </c>
      <c r="BK90" s="121">
        <f>BK91</f>
        <v>0</v>
      </c>
    </row>
    <row r="91" spans="2:65" s="11" customFormat="1" ht="25.9" customHeight="1">
      <c r="B91" s="122"/>
      <c r="D91" s="123" t="s">
        <v>71</v>
      </c>
      <c r="E91" s="124" t="s">
        <v>2681</v>
      </c>
      <c r="F91" s="124" t="s">
        <v>2682</v>
      </c>
      <c r="I91" s="125"/>
      <c r="J91" s="126">
        <f>BK91</f>
        <v>0</v>
      </c>
      <c r="L91" s="122"/>
      <c r="M91" s="127"/>
      <c r="P91" s="128">
        <f>P92+P110+P132+P150</f>
        <v>0</v>
      </c>
      <c r="R91" s="128">
        <f>R92+R110+R132+R150</f>
        <v>0</v>
      </c>
      <c r="T91" s="129">
        <f>T92+T110+T132+T150</f>
        <v>0</v>
      </c>
      <c r="AR91" s="123" t="s">
        <v>241</v>
      </c>
      <c r="AT91" s="130" t="s">
        <v>71</v>
      </c>
      <c r="AU91" s="130" t="s">
        <v>72</v>
      </c>
      <c r="AY91" s="123" t="s">
        <v>207</v>
      </c>
      <c r="BK91" s="131">
        <f>BK92+BK110+BK132+BK150</f>
        <v>0</v>
      </c>
    </row>
    <row r="92" spans="2:65" s="11" customFormat="1" ht="22.75" customHeight="1">
      <c r="B92" s="122"/>
      <c r="D92" s="123" t="s">
        <v>71</v>
      </c>
      <c r="E92" s="132" t="s">
        <v>2683</v>
      </c>
      <c r="F92" s="132" t="s">
        <v>2684</v>
      </c>
      <c r="I92" s="125"/>
      <c r="J92" s="133">
        <f>BK92</f>
        <v>0</v>
      </c>
      <c r="L92" s="122"/>
      <c r="M92" s="127"/>
      <c r="P92" s="128">
        <f>SUM(P93:P109)</f>
        <v>0</v>
      </c>
      <c r="R92" s="128">
        <f>SUM(R93:R109)</f>
        <v>0</v>
      </c>
      <c r="T92" s="129">
        <f>SUM(T93:T109)</f>
        <v>0</v>
      </c>
      <c r="AR92" s="123" t="s">
        <v>241</v>
      </c>
      <c r="AT92" s="130" t="s">
        <v>71</v>
      </c>
      <c r="AU92" s="130" t="s">
        <v>79</v>
      </c>
      <c r="AY92" s="123" t="s">
        <v>207</v>
      </c>
      <c r="BK92" s="131">
        <f>SUM(BK93:BK109)</f>
        <v>0</v>
      </c>
    </row>
    <row r="93" spans="2:65" s="1" customFormat="1" ht="24.15" customHeight="1">
      <c r="B93" s="34"/>
      <c r="C93" s="134" t="s">
        <v>79</v>
      </c>
      <c r="D93" s="134" t="s">
        <v>209</v>
      </c>
      <c r="E93" s="135" t="s">
        <v>2685</v>
      </c>
      <c r="F93" s="136" t="s">
        <v>2686</v>
      </c>
      <c r="G93" s="137" t="s">
        <v>2687</v>
      </c>
      <c r="H93" s="138">
        <v>1</v>
      </c>
      <c r="I93" s="139"/>
      <c r="J93" s="140">
        <f>ROUND(I93*H93,2)</f>
        <v>0</v>
      </c>
      <c r="K93" s="136" t="s">
        <v>213</v>
      </c>
      <c r="L93" s="34"/>
      <c r="M93" s="141" t="s">
        <v>19</v>
      </c>
      <c r="N93" s="142" t="s">
        <v>43</v>
      </c>
      <c r="P93" s="143">
        <f>O93*H93</f>
        <v>0</v>
      </c>
      <c r="Q93" s="143">
        <v>0</v>
      </c>
      <c r="R93" s="143">
        <f>Q93*H93</f>
        <v>0</v>
      </c>
      <c r="S93" s="143">
        <v>0</v>
      </c>
      <c r="T93" s="144">
        <f>S93*H93</f>
        <v>0</v>
      </c>
      <c r="AR93" s="145" t="s">
        <v>2688</v>
      </c>
      <c r="AT93" s="145" t="s">
        <v>209</v>
      </c>
      <c r="AU93" s="145" t="s">
        <v>81</v>
      </c>
      <c r="AY93" s="19" t="s">
        <v>207</v>
      </c>
      <c r="BE93" s="146">
        <f>IF(N93="základní",J93,0)</f>
        <v>0</v>
      </c>
      <c r="BF93" s="146">
        <f>IF(N93="snížená",J93,0)</f>
        <v>0</v>
      </c>
      <c r="BG93" s="146">
        <f>IF(N93="zákl. přenesená",J93,0)</f>
        <v>0</v>
      </c>
      <c r="BH93" s="146">
        <f>IF(N93="sníž. přenesená",J93,0)</f>
        <v>0</v>
      </c>
      <c r="BI93" s="146">
        <f>IF(N93="nulová",J93,0)</f>
        <v>0</v>
      </c>
      <c r="BJ93" s="19" t="s">
        <v>79</v>
      </c>
      <c r="BK93" s="146">
        <f>ROUND(I93*H93,2)</f>
        <v>0</v>
      </c>
      <c r="BL93" s="19" t="s">
        <v>2688</v>
      </c>
      <c r="BM93" s="145" t="s">
        <v>2689</v>
      </c>
    </row>
    <row r="94" spans="2:65" s="1" customFormat="1" ht="10">
      <c r="B94" s="34"/>
      <c r="D94" s="147" t="s">
        <v>215</v>
      </c>
      <c r="F94" s="148" t="s">
        <v>2690</v>
      </c>
      <c r="I94" s="149"/>
      <c r="L94" s="34"/>
      <c r="M94" s="150"/>
      <c r="T94" s="55"/>
      <c r="AT94" s="19" t="s">
        <v>215</v>
      </c>
      <c r="AU94" s="19" t="s">
        <v>81</v>
      </c>
    </row>
    <row r="95" spans="2:65" s="1" customFormat="1" ht="10">
      <c r="B95" s="34"/>
      <c r="D95" s="151" t="s">
        <v>217</v>
      </c>
      <c r="F95" s="152" t="s">
        <v>2691</v>
      </c>
      <c r="I95" s="149"/>
      <c r="L95" s="34"/>
      <c r="M95" s="150"/>
      <c r="T95" s="55"/>
      <c r="AT95" s="19" t="s">
        <v>217</v>
      </c>
      <c r="AU95" s="19" t="s">
        <v>81</v>
      </c>
    </row>
    <row r="96" spans="2:65" s="1" customFormat="1" ht="24.15" customHeight="1">
      <c r="B96" s="34"/>
      <c r="C96" s="134" t="s">
        <v>81</v>
      </c>
      <c r="D96" s="134" t="s">
        <v>209</v>
      </c>
      <c r="E96" s="135" t="s">
        <v>2692</v>
      </c>
      <c r="F96" s="136" t="s">
        <v>2693</v>
      </c>
      <c r="G96" s="137" t="s">
        <v>2687</v>
      </c>
      <c r="H96" s="138">
        <v>1</v>
      </c>
      <c r="I96" s="139"/>
      <c r="J96" s="140">
        <f>ROUND(I96*H96,2)</f>
        <v>0</v>
      </c>
      <c r="K96" s="136" t="s">
        <v>213</v>
      </c>
      <c r="L96" s="34"/>
      <c r="M96" s="141" t="s">
        <v>19</v>
      </c>
      <c r="N96" s="142" t="s">
        <v>43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2688</v>
      </c>
      <c r="AT96" s="145" t="s">
        <v>209</v>
      </c>
      <c r="AU96" s="145" t="s">
        <v>81</v>
      </c>
      <c r="AY96" s="19" t="s">
        <v>207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79</v>
      </c>
      <c r="BK96" s="146">
        <f>ROUND(I96*H96,2)</f>
        <v>0</v>
      </c>
      <c r="BL96" s="19" t="s">
        <v>2688</v>
      </c>
      <c r="BM96" s="145" t="s">
        <v>2694</v>
      </c>
    </row>
    <row r="97" spans="2:65" s="1" customFormat="1" ht="18">
      <c r="B97" s="34"/>
      <c r="D97" s="147" t="s">
        <v>215</v>
      </c>
      <c r="F97" s="148" t="s">
        <v>2695</v>
      </c>
      <c r="I97" s="149"/>
      <c r="L97" s="34"/>
      <c r="M97" s="150"/>
      <c r="T97" s="55"/>
      <c r="AT97" s="19" t="s">
        <v>215</v>
      </c>
      <c r="AU97" s="19" t="s">
        <v>81</v>
      </c>
    </row>
    <row r="98" spans="2:65" s="1" customFormat="1" ht="10">
      <c r="B98" s="34"/>
      <c r="D98" s="151" t="s">
        <v>217</v>
      </c>
      <c r="F98" s="152" t="s">
        <v>2696</v>
      </c>
      <c r="I98" s="149"/>
      <c r="L98" s="34"/>
      <c r="M98" s="150"/>
      <c r="T98" s="55"/>
      <c r="AT98" s="19" t="s">
        <v>217</v>
      </c>
      <c r="AU98" s="19" t="s">
        <v>81</v>
      </c>
    </row>
    <row r="99" spans="2:65" s="1" customFormat="1" ht="16.5" customHeight="1">
      <c r="B99" s="34"/>
      <c r="C99" s="134" t="s">
        <v>92</v>
      </c>
      <c r="D99" s="134" t="s">
        <v>209</v>
      </c>
      <c r="E99" s="135" t="s">
        <v>2697</v>
      </c>
      <c r="F99" s="136" t="s">
        <v>2698</v>
      </c>
      <c r="G99" s="137" t="s">
        <v>2687</v>
      </c>
      <c r="H99" s="138">
        <v>1</v>
      </c>
      <c r="I99" s="139"/>
      <c r="J99" s="140">
        <f>ROUND(I99*H99,2)</f>
        <v>0</v>
      </c>
      <c r="K99" s="136" t="s">
        <v>213</v>
      </c>
      <c r="L99" s="34"/>
      <c r="M99" s="141" t="s">
        <v>19</v>
      </c>
      <c r="N99" s="142" t="s">
        <v>43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5" t="s">
        <v>2688</v>
      </c>
      <c r="AT99" s="145" t="s">
        <v>209</v>
      </c>
      <c r="AU99" s="145" t="s">
        <v>81</v>
      </c>
      <c r="AY99" s="19" t="s">
        <v>207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9" t="s">
        <v>79</v>
      </c>
      <c r="BK99" s="146">
        <f>ROUND(I99*H99,2)</f>
        <v>0</v>
      </c>
      <c r="BL99" s="19" t="s">
        <v>2688</v>
      </c>
      <c r="BM99" s="145" t="s">
        <v>2699</v>
      </c>
    </row>
    <row r="100" spans="2:65" s="1" customFormat="1" ht="10">
      <c r="B100" s="34"/>
      <c r="D100" s="147" t="s">
        <v>215</v>
      </c>
      <c r="F100" s="148" t="s">
        <v>2698</v>
      </c>
      <c r="I100" s="149"/>
      <c r="L100" s="34"/>
      <c r="M100" s="150"/>
      <c r="T100" s="55"/>
      <c r="AT100" s="19" t="s">
        <v>215</v>
      </c>
      <c r="AU100" s="19" t="s">
        <v>81</v>
      </c>
    </row>
    <row r="101" spans="2:65" s="1" customFormat="1" ht="10">
      <c r="B101" s="34"/>
      <c r="D101" s="151" t="s">
        <v>217</v>
      </c>
      <c r="F101" s="152" t="s">
        <v>2700</v>
      </c>
      <c r="I101" s="149"/>
      <c r="L101" s="34"/>
      <c r="M101" s="150"/>
      <c r="T101" s="55"/>
      <c r="AT101" s="19" t="s">
        <v>217</v>
      </c>
      <c r="AU101" s="19" t="s">
        <v>81</v>
      </c>
    </row>
    <row r="102" spans="2:65" s="1" customFormat="1" ht="24.15" customHeight="1">
      <c r="B102" s="34"/>
      <c r="C102" s="134" t="s">
        <v>111</v>
      </c>
      <c r="D102" s="134" t="s">
        <v>209</v>
      </c>
      <c r="E102" s="135" t="s">
        <v>2701</v>
      </c>
      <c r="F102" s="136" t="s">
        <v>2702</v>
      </c>
      <c r="G102" s="137" t="s">
        <v>2687</v>
      </c>
      <c r="H102" s="138">
        <v>1</v>
      </c>
      <c r="I102" s="139"/>
      <c r="J102" s="140">
        <f>ROUND(I102*H102,2)</f>
        <v>0</v>
      </c>
      <c r="K102" s="136" t="s">
        <v>213</v>
      </c>
      <c r="L102" s="34"/>
      <c r="M102" s="141" t="s">
        <v>19</v>
      </c>
      <c r="N102" s="142" t="s">
        <v>43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2688</v>
      </c>
      <c r="AT102" s="145" t="s">
        <v>209</v>
      </c>
      <c r="AU102" s="145" t="s">
        <v>81</v>
      </c>
      <c r="AY102" s="19" t="s">
        <v>207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79</v>
      </c>
      <c r="BK102" s="146">
        <f>ROUND(I102*H102,2)</f>
        <v>0</v>
      </c>
      <c r="BL102" s="19" t="s">
        <v>2688</v>
      </c>
      <c r="BM102" s="145" t="s">
        <v>2703</v>
      </c>
    </row>
    <row r="103" spans="2:65" s="1" customFormat="1" ht="18">
      <c r="B103" s="34"/>
      <c r="D103" s="147" t="s">
        <v>215</v>
      </c>
      <c r="F103" s="148" t="s">
        <v>2702</v>
      </c>
      <c r="I103" s="149"/>
      <c r="L103" s="34"/>
      <c r="M103" s="150"/>
      <c r="T103" s="55"/>
      <c r="AT103" s="19" t="s">
        <v>215</v>
      </c>
      <c r="AU103" s="19" t="s">
        <v>81</v>
      </c>
    </row>
    <row r="104" spans="2:65" s="1" customFormat="1" ht="10">
      <c r="B104" s="34"/>
      <c r="D104" s="151" t="s">
        <v>217</v>
      </c>
      <c r="F104" s="152" t="s">
        <v>2704</v>
      </c>
      <c r="I104" s="149"/>
      <c r="L104" s="34"/>
      <c r="M104" s="150"/>
      <c r="T104" s="55"/>
      <c r="AT104" s="19" t="s">
        <v>217</v>
      </c>
      <c r="AU104" s="19" t="s">
        <v>81</v>
      </c>
    </row>
    <row r="105" spans="2:65" s="1" customFormat="1" ht="21.75" customHeight="1">
      <c r="B105" s="34"/>
      <c r="C105" s="134" t="s">
        <v>241</v>
      </c>
      <c r="D105" s="134" t="s">
        <v>209</v>
      </c>
      <c r="E105" s="135" t="s">
        <v>2705</v>
      </c>
      <c r="F105" s="136" t="s">
        <v>2706</v>
      </c>
      <c r="G105" s="137" t="s">
        <v>2687</v>
      </c>
      <c r="H105" s="138">
        <v>1</v>
      </c>
      <c r="I105" s="139"/>
      <c r="J105" s="140">
        <f>ROUND(I105*H105,2)</f>
        <v>0</v>
      </c>
      <c r="K105" s="136" t="s">
        <v>331</v>
      </c>
      <c r="L105" s="34"/>
      <c r="M105" s="141" t="s">
        <v>19</v>
      </c>
      <c r="N105" s="142" t="s">
        <v>43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2688</v>
      </c>
      <c r="AT105" s="145" t="s">
        <v>209</v>
      </c>
      <c r="AU105" s="145" t="s">
        <v>81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2688</v>
      </c>
      <c r="BM105" s="145" t="s">
        <v>2707</v>
      </c>
    </row>
    <row r="106" spans="2:65" s="1" customFormat="1" ht="10">
      <c r="B106" s="34"/>
      <c r="D106" s="147" t="s">
        <v>215</v>
      </c>
      <c r="F106" s="148" t="s">
        <v>2706</v>
      </c>
      <c r="I106" s="149"/>
      <c r="L106" s="34"/>
      <c r="M106" s="150"/>
      <c r="T106" s="55"/>
      <c r="AT106" s="19" t="s">
        <v>215</v>
      </c>
      <c r="AU106" s="19" t="s">
        <v>81</v>
      </c>
    </row>
    <row r="107" spans="2:65" s="1" customFormat="1" ht="16.5" customHeight="1">
      <c r="B107" s="34"/>
      <c r="C107" s="134" t="s">
        <v>250</v>
      </c>
      <c r="D107" s="134" t="s">
        <v>209</v>
      </c>
      <c r="E107" s="135" t="s">
        <v>2708</v>
      </c>
      <c r="F107" s="136" t="s">
        <v>2709</v>
      </c>
      <c r="G107" s="137" t="s">
        <v>2687</v>
      </c>
      <c r="H107" s="138">
        <v>1</v>
      </c>
      <c r="I107" s="139"/>
      <c r="J107" s="140">
        <f>ROUND(I107*H107,2)</f>
        <v>0</v>
      </c>
      <c r="K107" s="136" t="s">
        <v>213</v>
      </c>
      <c r="L107" s="34"/>
      <c r="M107" s="141" t="s">
        <v>19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2688</v>
      </c>
      <c r="AT107" s="145" t="s">
        <v>209</v>
      </c>
      <c r="AU107" s="145" t="s">
        <v>81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2688</v>
      </c>
      <c r="BM107" s="145" t="s">
        <v>2710</v>
      </c>
    </row>
    <row r="108" spans="2:65" s="1" customFormat="1" ht="10">
      <c r="B108" s="34"/>
      <c r="D108" s="147" t="s">
        <v>215</v>
      </c>
      <c r="F108" s="148" t="s">
        <v>2709</v>
      </c>
      <c r="I108" s="149"/>
      <c r="L108" s="34"/>
      <c r="M108" s="150"/>
      <c r="T108" s="55"/>
      <c r="AT108" s="19" t="s">
        <v>215</v>
      </c>
      <c r="AU108" s="19" t="s">
        <v>81</v>
      </c>
    </row>
    <row r="109" spans="2:65" s="1" customFormat="1" ht="10">
      <c r="B109" s="34"/>
      <c r="D109" s="151" t="s">
        <v>217</v>
      </c>
      <c r="F109" s="152" t="s">
        <v>2711</v>
      </c>
      <c r="I109" s="149"/>
      <c r="L109" s="34"/>
      <c r="M109" s="150"/>
      <c r="T109" s="55"/>
      <c r="AT109" s="19" t="s">
        <v>217</v>
      </c>
      <c r="AU109" s="19" t="s">
        <v>81</v>
      </c>
    </row>
    <row r="110" spans="2:65" s="11" customFormat="1" ht="22.75" customHeight="1">
      <c r="B110" s="122"/>
      <c r="D110" s="123" t="s">
        <v>71</v>
      </c>
      <c r="E110" s="132" t="s">
        <v>2712</v>
      </c>
      <c r="F110" s="132" t="s">
        <v>2713</v>
      </c>
      <c r="I110" s="125"/>
      <c r="J110" s="133">
        <f>BK110</f>
        <v>0</v>
      </c>
      <c r="L110" s="122"/>
      <c r="M110" s="127"/>
      <c r="P110" s="128">
        <f>SUM(P111:P131)</f>
        <v>0</v>
      </c>
      <c r="R110" s="128">
        <f>SUM(R111:R131)</f>
        <v>0</v>
      </c>
      <c r="T110" s="129">
        <f>SUM(T111:T131)</f>
        <v>0</v>
      </c>
      <c r="AR110" s="123" t="s">
        <v>241</v>
      </c>
      <c r="AT110" s="130" t="s">
        <v>71</v>
      </c>
      <c r="AU110" s="130" t="s">
        <v>79</v>
      </c>
      <c r="AY110" s="123" t="s">
        <v>207</v>
      </c>
      <c r="BK110" s="131">
        <f>SUM(BK111:BK131)</f>
        <v>0</v>
      </c>
    </row>
    <row r="111" spans="2:65" s="1" customFormat="1" ht="16.5" customHeight="1">
      <c r="B111" s="34"/>
      <c r="C111" s="134" t="s">
        <v>257</v>
      </c>
      <c r="D111" s="134" t="s">
        <v>209</v>
      </c>
      <c r="E111" s="135" t="s">
        <v>2714</v>
      </c>
      <c r="F111" s="136" t="s">
        <v>2715</v>
      </c>
      <c r="G111" s="137" t="s">
        <v>2687</v>
      </c>
      <c r="H111" s="138">
        <v>1</v>
      </c>
      <c r="I111" s="139"/>
      <c r="J111" s="140">
        <f>ROUND(I111*H111,2)</f>
        <v>0</v>
      </c>
      <c r="K111" s="136" t="s">
        <v>213</v>
      </c>
      <c r="L111" s="34"/>
      <c r="M111" s="141" t="s">
        <v>19</v>
      </c>
      <c r="N111" s="14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2688</v>
      </c>
      <c r="AT111" s="145" t="s">
        <v>209</v>
      </c>
      <c r="AU111" s="145" t="s">
        <v>81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2688</v>
      </c>
      <c r="BM111" s="145" t="s">
        <v>2716</v>
      </c>
    </row>
    <row r="112" spans="2:65" s="1" customFormat="1" ht="10">
      <c r="B112" s="34"/>
      <c r="D112" s="147" t="s">
        <v>215</v>
      </c>
      <c r="F112" s="148" t="s">
        <v>2715</v>
      </c>
      <c r="I112" s="149"/>
      <c r="L112" s="34"/>
      <c r="M112" s="150"/>
      <c r="T112" s="55"/>
      <c r="AT112" s="19" t="s">
        <v>215</v>
      </c>
      <c r="AU112" s="19" t="s">
        <v>81</v>
      </c>
    </row>
    <row r="113" spans="2:65" s="1" customFormat="1" ht="10">
      <c r="B113" s="34"/>
      <c r="D113" s="151" t="s">
        <v>217</v>
      </c>
      <c r="F113" s="152" t="s">
        <v>2717</v>
      </c>
      <c r="I113" s="149"/>
      <c r="L113" s="34"/>
      <c r="M113" s="150"/>
      <c r="T113" s="55"/>
      <c r="AT113" s="19" t="s">
        <v>217</v>
      </c>
      <c r="AU113" s="19" t="s">
        <v>81</v>
      </c>
    </row>
    <row r="114" spans="2:65" s="1" customFormat="1" ht="16.5" customHeight="1">
      <c r="B114" s="34"/>
      <c r="C114" s="134" t="s">
        <v>227</v>
      </c>
      <c r="D114" s="134" t="s">
        <v>209</v>
      </c>
      <c r="E114" s="135" t="s">
        <v>2718</v>
      </c>
      <c r="F114" s="136" t="s">
        <v>2719</v>
      </c>
      <c r="G114" s="137" t="s">
        <v>2687</v>
      </c>
      <c r="H114" s="138">
        <v>1</v>
      </c>
      <c r="I114" s="139"/>
      <c r="J114" s="140">
        <f>ROUND(I114*H114,2)</f>
        <v>0</v>
      </c>
      <c r="K114" s="136" t="s">
        <v>213</v>
      </c>
      <c r="L114" s="34"/>
      <c r="M114" s="141" t="s">
        <v>19</v>
      </c>
      <c r="N114" s="142" t="s">
        <v>43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2688</v>
      </c>
      <c r="AT114" s="145" t="s">
        <v>209</v>
      </c>
      <c r="AU114" s="145" t="s">
        <v>81</v>
      </c>
      <c r="AY114" s="19" t="s">
        <v>207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79</v>
      </c>
      <c r="BK114" s="146">
        <f>ROUND(I114*H114,2)</f>
        <v>0</v>
      </c>
      <c r="BL114" s="19" t="s">
        <v>2688</v>
      </c>
      <c r="BM114" s="145" t="s">
        <v>2720</v>
      </c>
    </row>
    <row r="115" spans="2:65" s="1" customFormat="1" ht="10">
      <c r="B115" s="34"/>
      <c r="D115" s="147" t="s">
        <v>215</v>
      </c>
      <c r="F115" s="148" t="s">
        <v>2719</v>
      </c>
      <c r="I115" s="149"/>
      <c r="L115" s="34"/>
      <c r="M115" s="150"/>
      <c r="T115" s="55"/>
      <c r="AT115" s="19" t="s">
        <v>215</v>
      </c>
      <c r="AU115" s="19" t="s">
        <v>81</v>
      </c>
    </row>
    <row r="116" spans="2:65" s="1" customFormat="1" ht="10">
      <c r="B116" s="34"/>
      <c r="D116" s="151" t="s">
        <v>217</v>
      </c>
      <c r="F116" s="152" t="s">
        <v>2721</v>
      </c>
      <c r="I116" s="149"/>
      <c r="L116" s="34"/>
      <c r="M116" s="150"/>
      <c r="T116" s="55"/>
      <c r="AT116" s="19" t="s">
        <v>217</v>
      </c>
      <c r="AU116" s="19" t="s">
        <v>81</v>
      </c>
    </row>
    <row r="117" spans="2:65" s="1" customFormat="1" ht="16.5" customHeight="1">
      <c r="B117" s="34"/>
      <c r="C117" s="134" t="s">
        <v>272</v>
      </c>
      <c r="D117" s="134" t="s">
        <v>209</v>
      </c>
      <c r="E117" s="135" t="s">
        <v>2722</v>
      </c>
      <c r="F117" s="136" t="s">
        <v>2723</v>
      </c>
      <c r="G117" s="137" t="s">
        <v>2687</v>
      </c>
      <c r="H117" s="138">
        <v>1</v>
      </c>
      <c r="I117" s="139"/>
      <c r="J117" s="140">
        <f>ROUND(I117*H117,2)</f>
        <v>0</v>
      </c>
      <c r="K117" s="136" t="s">
        <v>213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2688</v>
      </c>
      <c r="AT117" s="145" t="s">
        <v>209</v>
      </c>
      <c r="AU117" s="145" t="s">
        <v>81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2688</v>
      </c>
      <c r="BM117" s="145" t="s">
        <v>2724</v>
      </c>
    </row>
    <row r="118" spans="2:65" s="1" customFormat="1" ht="10">
      <c r="B118" s="34"/>
      <c r="D118" s="147" t="s">
        <v>215</v>
      </c>
      <c r="F118" s="148" t="s">
        <v>2723</v>
      </c>
      <c r="I118" s="149"/>
      <c r="L118" s="34"/>
      <c r="M118" s="150"/>
      <c r="T118" s="55"/>
      <c r="AT118" s="19" t="s">
        <v>215</v>
      </c>
      <c r="AU118" s="19" t="s">
        <v>81</v>
      </c>
    </row>
    <row r="119" spans="2:65" s="1" customFormat="1" ht="10">
      <c r="B119" s="34"/>
      <c r="D119" s="151" t="s">
        <v>217</v>
      </c>
      <c r="F119" s="152" t="s">
        <v>2725</v>
      </c>
      <c r="I119" s="149"/>
      <c r="L119" s="34"/>
      <c r="M119" s="150"/>
      <c r="T119" s="55"/>
      <c r="AT119" s="19" t="s">
        <v>217</v>
      </c>
      <c r="AU119" s="19" t="s">
        <v>81</v>
      </c>
    </row>
    <row r="120" spans="2:65" s="1" customFormat="1" ht="16.5" customHeight="1">
      <c r="B120" s="34"/>
      <c r="C120" s="134" t="s">
        <v>282</v>
      </c>
      <c r="D120" s="134" t="s">
        <v>209</v>
      </c>
      <c r="E120" s="135" t="s">
        <v>2726</v>
      </c>
      <c r="F120" s="136" t="s">
        <v>2727</v>
      </c>
      <c r="G120" s="137" t="s">
        <v>2687</v>
      </c>
      <c r="H120" s="138">
        <v>1</v>
      </c>
      <c r="I120" s="139"/>
      <c r="J120" s="140">
        <f>ROUND(I120*H120,2)</f>
        <v>0</v>
      </c>
      <c r="K120" s="136" t="s">
        <v>213</v>
      </c>
      <c r="L120" s="34"/>
      <c r="M120" s="141" t="s">
        <v>19</v>
      </c>
      <c r="N120" s="142" t="s">
        <v>43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2688</v>
      </c>
      <c r="AT120" s="145" t="s">
        <v>209</v>
      </c>
      <c r="AU120" s="145" t="s">
        <v>81</v>
      </c>
      <c r="AY120" s="19" t="s">
        <v>207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9" t="s">
        <v>79</v>
      </c>
      <c r="BK120" s="146">
        <f>ROUND(I120*H120,2)</f>
        <v>0</v>
      </c>
      <c r="BL120" s="19" t="s">
        <v>2688</v>
      </c>
      <c r="BM120" s="145" t="s">
        <v>2728</v>
      </c>
    </row>
    <row r="121" spans="2:65" s="1" customFormat="1" ht="10">
      <c r="B121" s="34"/>
      <c r="D121" s="147" t="s">
        <v>215</v>
      </c>
      <c r="F121" s="148" t="s">
        <v>2727</v>
      </c>
      <c r="I121" s="149"/>
      <c r="L121" s="34"/>
      <c r="M121" s="150"/>
      <c r="T121" s="55"/>
      <c r="AT121" s="19" t="s">
        <v>215</v>
      </c>
      <c r="AU121" s="19" t="s">
        <v>81</v>
      </c>
    </row>
    <row r="122" spans="2:65" s="1" customFormat="1" ht="10">
      <c r="B122" s="34"/>
      <c r="D122" s="151" t="s">
        <v>217</v>
      </c>
      <c r="F122" s="152" t="s">
        <v>2729</v>
      </c>
      <c r="I122" s="149"/>
      <c r="L122" s="34"/>
      <c r="M122" s="150"/>
      <c r="T122" s="55"/>
      <c r="AT122" s="19" t="s">
        <v>217</v>
      </c>
      <c r="AU122" s="19" t="s">
        <v>81</v>
      </c>
    </row>
    <row r="123" spans="2:65" s="1" customFormat="1" ht="16.5" customHeight="1">
      <c r="B123" s="34"/>
      <c r="C123" s="134" t="s">
        <v>292</v>
      </c>
      <c r="D123" s="134" t="s">
        <v>209</v>
      </c>
      <c r="E123" s="135" t="s">
        <v>2730</v>
      </c>
      <c r="F123" s="136" t="s">
        <v>2731</v>
      </c>
      <c r="G123" s="137" t="s">
        <v>2687</v>
      </c>
      <c r="H123" s="138">
        <v>1</v>
      </c>
      <c r="I123" s="139"/>
      <c r="J123" s="140">
        <f>ROUND(I123*H123,2)</f>
        <v>0</v>
      </c>
      <c r="K123" s="136" t="s">
        <v>213</v>
      </c>
      <c r="L123" s="34"/>
      <c r="M123" s="141" t="s">
        <v>19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2688</v>
      </c>
      <c r="AT123" s="145" t="s">
        <v>209</v>
      </c>
      <c r="AU123" s="145" t="s">
        <v>81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2688</v>
      </c>
      <c r="BM123" s="145" t="s">
        <v>2732</v>
      </c>
    </row>
    <row r="124" spans="2:65" s="1" customFormat="1" ht="10">
      <c r="B124" s="34"/>
      <c r="D124" s="147" t="s">
        <v>215</v>
      </c>
      <c r="F124" s="148" t="s">
        <v>2731</v>
      </c>
      <c r="I124" s="149"/>
      <c r="L124" s="34"/>
      <c r="M124" s="150"/>
      <c r="T124" s="55"/>
      <c r="AT124" s="19" t="s">
        <v>215</v>
      </c>
      <c r="AU124" s="19" t="s">
        <v>81</v>
      </c>
    </row>
    <row r="125" spans="2:65" s="1" customFormat="1" ht="10">
      <c r="B125" s="34"/>
      <c r="D125" s="151" t="s">
        <v>217</v>
      </c>
      <c r="F125" s="152" t="s">
        <v>2733</v>
      </c>
      <c r="I125" s="149"/>
      <c r="L125" s="34"/>
      <c r="M125" s="150"/>
      <c r="T125" s="55"/>
      <c r="AT125" s="19" t="s">
        <v>217</v>
      </c>
      <c r="AU125" s="19" t="s">
        <v>81</v>
      </c>
    </row>
    <row r="126" spans="2:65" s="1" customFormat="1" ht="16.5" customHeight="1">
      <c r="B126" s="34"/>
      <c r="C126" s="134" t="s">
        <v>8</v>
      </c>
      <c r="D126" s="134" t="s">
        <v>209</v>
      </c>
      <c r="E126" s="135" t="s">
        <v>2734</v>
      </c>
      <c r="F126" s="136" t="s">
        <v>2735</v>
      </c>
      <c r="G126" s="137" t="s">
        <v>2687</v>
      </c>
      <c r="H126" s="138">
        <v>1</v>
      </c>
      <c r="I126" s="139"/>
      <c r="J126" s="140">
        <f>ROUND(I126*H126,2)</f>
        <v>0</v>
      </c>
      <c r="K126" s="136" t="s">
        <v>213</v>
      </c>
      <c r="L126" s="34"/>
      <c r="M126" s="141" t="s">
        <v>19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2688</v>
      </c>
      <c r="AT126" s="145" t="s">
        <v>209</v>
      </c>
      <c r="AU126" s="145" t="s">
        <v>81</v>
      </c>
      <c r="AY126" s="19" t="s">
        <v>207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79</v>
      </c>
      <c r="BK126" s="146">
        <f>ROUND(I126*H126,2)</f>
        <v>0</v>
      </c>
      <c r="BL126" s="19" t="s">
        <v>2688</v>
      </c>
      <c r="BM126" s="145" t="s">
        <v>2736</v>
      </c>
    </row>
    <row r="127" spans="2:65" s="1" customFormat="1" ht="10">
      <c r="B127" s="34"/>
      <c r="D127" s="147" t="s">
        <v>215</v>
      </c>
      <c r="F127" s="148" t="s">
        <v>2735</v>
      </c>
      <c r="I127" s="149"/>
      <c r="L127" s="34"/>
      <c r="M127" s="150"/>
      <c r="T127" s="55"/>
      <c r="AT127" s="19" t="s">
        <v>215</v>
      </c>
      <c r="AU127" s="19" t="s">
        <v>81</v>
      </c>
    </row>
    <row r="128" spans="2:65" s="1" customFormat="1" ht="10">
      <c r="B128" s="34"/>
      <c r="D128" s="151" t="s">
        <v>217</v>
      </c>
      <c r="F128" s="152" t="s">
        <v>2737</v>
      </c>
      <c r="I128" s="149"/>
      <c r="L128" s="34"/>
      <c r="M128" s="150"/>
      <c r="T128" s="55"/>
      <c r="AT128" s="19" t="s">
        <v>217</v>
      </c>
      <c r="AU128" s="19" t="s">
        <v>81</v>
      </c>
    </row>
    <row r="129" spans="2:65" s="1" customFormat="1" ht="16.5" customHeight="1">
      <c r="B129" s="34"/>
      <c r="C129" s="134" t="s">
        <v>328</v>
      </c>
      <c r="D129" s="134" t="s">
        <v>209</v>
      </c>
      <c r="E129" s="135" t="s">
        <v>2738</v>
      </c>
      <c r="F129" s="136" t="s">
        <v>2739</v>
      </c>
      <c r="G129" s="137" t="s">
        <v>2687</v>
      </c>
      <c r="H129" s="138">
        <v>1</v>
      </c>
      <c r="I129" s="139"/>
      <c r="J129" s="140">
        <f>ROUND(I129*H129,2)</f>
        <v>0</v>
      </c>
      <c r="K129" s="136" t="s">
        <v>213</v>
      </c>
      <c r="L129" s="34"/>
      <c r="M129" s="141" t="s">
        <v>19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2688</v>
      </c>
      <c r="AT129" s="145" t="s">
        <v>209</v>
      </c>
      <c r="AU129" s="145" t="s">
        <v>81</v>
      </c>
      <c r="AY129" s="19" t="s">
        <v>207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79</v>
      </c>
      <c r="BK129" s="146">
        <f>ROUND(I129*H129,2)</f>
        <v>0</v>
      </c>
      <c r="BL129" s="19" t="s">
        <v>2688</v>
      </c>
      <c r="BM129" s="145" t="s">
        <v>2740</v>
      </c>
    </row>
    <row r="130" spans="2:65" s="1" customFormat="1" ht="10">
      <c r="B130" s="34"/>
      <c r="D130" s="147" t="s">
        <v>215</v>
      </c>
      <c r="F130" s="148" t="s">
        <v>2739</v>
      </c>
      <c r="I130" s="149"/>
      <c r="L130" s="34"/>
      <c r="M130" s="150"/>
      <c r="T130" s="55"/>
      <c r="AT130" s="19" t="s">
        <v>215</v>
      </c>
      <c r="AU130" s="19" t="s">
        <v>81</v>
      </c>
    </row>
    <row r="131" spans="2:65" s="1" customFormat="1" ht="10">
      <c r="B131" s="34"/>
      <c r="D131" s="151" t="s">
        <v>217</v>
      </c>
      <c r="F131" s="152" t="s">
        <v>2741</v>
      </c>
      <c r="I131" s="149"/>
      <c r="L131" s="34"/>
      <c r="M131" s="150"/>
      <c r="T131" s="55"/>
      <c r="AT131" s="19" t="s">
        <v>217</v>
      </c>
      <c r="AU131" s="19" t="s">
        <v>81</v>
      </c>
    </row>
    <row r="132" spans="2:65" s="11" customFormat="1" ht="22.75" customHeight="1">
      <c r="B132" s="122"/>
      <c r="D132" s="123" t="s">
        <v>71</v>
      </c>
      <c r="E132" s="132" t="s">
        <v>2742</v>
      </c>
      <c r="F132" s="132" t="s">
        <v>2743</v>
      </c>
      <c r="I132" s="125"/>
      <c r="J132" s="133">
        <f>BK132</f>
        <v>0</v>
      </c>
      <c r="L132" s="122"/>
      <c r="M132" s="127"/>
      <c r="P132" s="128">
        <f>SUM(P133:P149)</f>
        <v>0</v>
      </c>
      <c r="R132" s="128">
        <f>SUM(R133:R149)</f>
        <v>0</v>
      </c>
      <c r="T132" s="129">
        <f>SUM(T133:T149)</f>
        <v>0</v>
      </c>
      <c r="AR132" s="123" t="s">
        <v>241</v>
      </c>
      <c r="AT132" s="130" t="s">
        <v>71</v>
      </c>
      <c r="AU132" s="130" t="s">
        <v>79</v>
      </c>
      <c r="AY132" s="123" t="s">
        <v>207</v>
      </c>
      <c r="BK132" s="131">
        <f>SUM(BK133:BK149)</f>
        <v>0</v>
      </c>
    </row>
    <row r="133" spans="2:65" s="1" customFormat="1" ht="16.5" customHeight="1">
      <c r="B133" s="34"/>
      <c r="C133" s="134" t="s">
        <v>342</v>
      </c>
      <c r="D133" s="134" t="s">
        <v>209</v>
      </c>
      <c r="E133" s="135" t="s">
        <v>2744</v>
      </c>
      <c r="F133" s="136" t="s">
        <v>2745</v>
      </c>
      <c r="G133" s="137" t="s">
        <v>1422</v>
      </c>
      <c r="H133" s="138">
        <v>50</v>
      </c>
      <c r="I133" s="139"/>
      <c r="J133" s="140">
        <f>ROUND(I133*H133,2)</f>
        <v>0</v>
      </c>
      <c r="K133" s="136" t="s">
        <v>331</v>
      </c>
      <c r="L133" s="34"/>
      <c r="M133" s="141" t="s">
        <v>19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2688</v>
      </c>
      <c r="AT133" s="145" t="s">
        <v>209</v>
      </c>
      <c r="AU133" s="145" t="s">
        <v>81</v>
      </c>
      <c r="AY133" s="19" t="s">
        <v>207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79</v>
      </c>
      <c r="BK133" s="146">
        <f>ROUND(I133*H133,2)</f>
        <v>0</v>
      </c>
      <c r="BL133" s="19" t="s">
        <v>2688</v>
      </c>
      <c r="BM133" s="145" t="s">
        <v>2746</v>
      </c>
    </row>
    <row r="134" spans="2:65" s="1" customFormat="1" ht="10">
      <c r="B134" s="34"/>
      <c r="D134" s="147" t="s">
        <v>215</v>
      </c>
      <c r="F134" s="148" t="s">
        <v>2745</v>
      </c>
      <c r="I134" s="149"/>
      <c r="L134" s="34"/>
      <c r="M134" s="150"/>
      <c r="T134" s="55"/>
      <c r="AT134" s="19" t="s">
        <v>215</v>
      </c>
      <c r="AU134" s="19" t="s">
        <v>81</v>
      </c>
    </row>
    <row r="135" spans="2:65" s="1" customFormat="1" ht="16.5" customHeight="1">
      <c r="B135" s="34"/>
      <c r="C135" s="134" t="s">
        <v>347</v>
      </c>
      <c r="D135" s="134" t="s">
        <v>209</v>
      </c>
      <c r="E135" s="135" t="s">
        <v>2747</v>
      </c>
      <c r="F135" s="136" t="s">
        <v>2748</v>
      </c>
      <c r="G135" s="137" t="s">
        <v>2687</v>
      </c>
      <c r="H135" s="138">
        <v>1</v>
      </c>
      <c r="I135" s="139"/>
      <c r="J135" s="140">
        <f>ROUND(I135*H135,2)</f>
        <v>0</v>
      </c>
      <c r="K135" s="136" t="s">
        <v>213</v>
      </c>
      <c r="L135" s="34"/>
      <c r="M135" s="141" t="s">
        <v>19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2688</v>
      </c>
      <c r="AT135" s="145" t="s">
        <v>209</v>
      </c>
      <c r="AU135" s="145" t="s">
        <v>81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2688</v>
      </c>
      <c r="BM135" s="145" t="s">
        <v>2749</v>
      </c>
    </row>
    <row r="136" spans="2:65" s="1" customFormat="1" ht="10">
      <c r="B136" s="34"/>
      <c r="D136" s="147" t="s">
        <v>215</v>
      </c>
      <c r="F136" s="148" t="s">
        <v>2748</v>
      </c>
      <c r="I136" s="149"/>
      <c r="L136" s="34"/>
      <c r="M136" s="150"/>
      <c r="T136" s="55"/>
      <c r="AT136" s="19" t="s">
        <v>215</v>
      </c>
      <c r="AU136" s="19" t="s">
        <v>81</v>
      </c>
    </row>
    <row r="137" spans="2:65" s="1" customFormat="1" ht="10">
      <c r="B137" s="34"/>
      <c r="D137" s="151" t="s">
        <v>217</v>
      </c>
      <c r="F137" s="152" t="s">
        <v>2750</v>
      </c>
      <c r="I137" s="149"/>
      <c r="L137" s="34"/>
      <c r="M137" s="150"/>
      <c r="T137" s="55"/>
      <c r="AT137" s="19" t="s">
        <v>217</v>
      </c>
      <c r="AU137" s="19" t="s">
        <v>81</v>
      </c>
    </row>
    <row r="138" spans="2:65" s="1" customFormat="1" ht="16.5" customHeight="1">
      <c r="B138" s="34"/>
      <c r="C138" s="134" t="s">
        <v>351</v>
      </c>
      <c r="D138" s="134" t="s">
        <v>209</v>
      </c>
      <c r="E138" s="135" t="s">
        <v>2751</v>
      </c>
      <c r="F138" s="136" t="s">
        <v>2752</v>
      </c>
      <c r="G138" s="137" t="s">
        <v>2687</v>
      </c>
      <c r="H138" s="138">
        <v>1</v>
      </c>
      <c r="I138" s="139"/>
      <c r="J138" s="140">
        <f>ROUND(I138*H138,2)</f>
        <v>0</v>
      </c>
      <c r="K138" s="136" t="s">
        <v>213</v>
      </c>
      <c r="L138" s="34"/>
      <c r="M138" s="141" t="s">
        <v>19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2688</v>
      </c>
      <c r="AT138" s="145" t="s">
        <v>209</v>
      </c>
      <c r="AU138" s="145" t="s">
        <v>81</v>
      </c>
      <c r="AY138" s="19" t="s">
        <v>207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79</v>
      </c>
      <c r="BK138" s="146">
        <f>ROUND(I138*H138,2)</f>
        <v>0</v>
      </c>
      <c r="BL138" s="19" t="s">
        <v>2688</v>
      </c>
      <c r="BM138" s="145" t="s">
        <v>2753</v>
      </c>
    </row>
    <row r="139" spans="2:65" s="1" customFormat="1" ht="10">
      <c r="B139" s="34"/>
      <c r="D139" s="147" t="s">
        <v>215</v>
      </c>
      <c r="F139" s="148" t="s">
        <v>2752</v>
      </c>
      <c r="I139" s="149"/>
      <c r="L139" s="34"/>
      <c r="M139" s="150"/>
      <c r="T139" s="55"/>
      <c r="AT139" s="19" t="s">
        <v>215</v>
      </c>
      <c r="AU139" s="19" t="s">
        <v>81</v>
      </c>
    </row>
    <row r="140" spans="2:65" s="1" customFormat="1" ht="10">
      <c r="B140" s="34"/>
      <c r="D140" s="151" t="s">
        <v>217</v>
      </c>
      <c r="F140" s="152" t="s">
        <v>2754</v>
      </c>
      <c r="I140" s="149"/>
      <c r="L140" s="34"/>
      <c r="M140" s="150"/>
      <c r="T140" s="55"/>
      <c r="AT140" s="19" t="s">
        <v>217</v>
      </c>
      <c r="AU140" s="19" t="s">
        <v>81</v>
      </c>
    </row>
    <row r="141" spans="2:65" s="1" customFormat="1" ht="16.5" customHeight="1">
      <c r="B141" s="34"/>
      <c r="C141" s="134" t="s">
        <v>355</v>
      </c>
      <c r="D141" s="134" t="s">
        <v>209</v>
      </c>
      <c r="E141" s="135" t="s">
        <v>2755</v>
      </c>
      <c r="F141" s="136" t="s">
        <v>1779</v>
      </c>
      <c r="G141" s="137" t="s">
        <v>2687</v>
      </c>
      <c r="H141" s="138">
        <v>1</v>
      </c>
      <c r="I141" s="139"/>
      <c r="J141" s="140">
        <f>ROUND(I141*H141,2)</f>
        <v>0</v>
      </c>
      <c r="K141" s="136" t="s">
        <v>213</v>
      </c>
      <c r="L141" s="34"/>
      <c r="M141" s="141" t="s">
        <v>19</v>
      </c>
      <c r="N141" s="142" t="s">
        <v>43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2688</v>
      </c>
      <c r="AT141" s="145" t="s">
        <v>209</v>
      </c>
      <c r="AU141" s="145" t="s">
        <v>81</v>
      </c>
      <c r="AY141" s="19" t="s">
        <v>207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9" t="s">
        <v>79</v>
      </c>
      <c r="BK141" s="146">
        <f>ROUND(I141*H141,2)</f>
        <v>0</v>
      </c>
      <c r="BL141" s="19" t="s">
        <v>2688</v>
      </c>
      <c r="BM141" s="145" t="s">
        <v>2756</v>
      </c>
    </row>
    <row r="142" spans="2:65" s="1" customFormat="1" ht="10">
      <c r="B142" s="34"/>
      <c r="D142" s="147" t="s">
        <v>215</v>
      </c>
      <c r="F142" s="148" t="s">
        <v>1779</v>
      </c>
      <c r="I142" s="149"/>
      <c r="L142" s="34"/>
      <c r="M142" s="150"/>
      <c r="T142" s="55"/>
      <c r="AT142" s="19" t="s">
        <v>215</v>
      </c>
      <c r="AU142" s="19" t="s">
        <v>81</v>
      </c>
    </row>
    <row r="143" spans="2:65" s="1" customFormat="1" ht="10">
      <c r="B143" s="34"/>
      <c r="D143" s="151" t="s">
        <v>217</v>
      </c>
      <c r="F143" s="152" t="s">
        <v>2757</v>
      </c>
      <c r="I143" s="149"/>
      <c r="L143" s="34"/>
      <c r="M143" s="150"/>
      <c r="T143" s="55"/>
      <c r="AT143" s="19" t="s">
        <v>217</v>
      </c>
      <c r="AU143" s="19" t="s">
        <v>81</v>
      </c>
    </row>
    <row r="144" spans="2:65" s="1" customFormat="1" ht="16.5" customHeight="1">
      <c r="B144" s="34"/>
      <c r="C144" s="134" t="s">
        <v>359</v>
      </c>
      <c r="D144" s="134" t="s">
        <v>209</v>
      </c>
      <c r="E144" s="135" t="s">
        <v>2758</v>
      </c>
      <c r="F144" s="136" t="s">
        <v>2759</v>
      </c>
      <c r="G144" s="137" t="s">
        <v>2687</v>
      </c>
      <c r="H144" s="138">
        <v>1</v>
      </c>
      <c r="I144" s="139"/>
      <c r="J144" s="140">
        <f>ROUND(I144*H144,2)</f>
        <v>0</v>
      </c>
      <c r="K144" s="136" t="s">
        <v>213</v>
      </c>
      <c r="L144" s="34"/>
      <c r="M144" s="141" t="s">
        <v>19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2688</v>
      </c>
      <c r="AT144" s="145" t="s">
        <v>209</v>
      </c>
      <c r="AU144" s="145" t="s">
        <v>81</v>
      </c>
      <c r="AY144" s="19" t="s">
        <v>207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9" t="s">
        <v>79</v>
      </c>
      <c r="BK144" s="146">
        <f>ROUND(I144*H144,2)</f>
        <v>0</v>
      </c>
      <c r="BL144" s="19" t="s">
        <v>2688</v>
      </c>
      <c r="BM144" s="145" t="s">
        <v>2760</v>
      </c>
    </row>
    <row r="145" spans="2:65" s="1" customFormat="1" ht="10">
      <c r="B145" s="34"/>
      <c r="D145" s="147" t="s">
        <v>215</v>
      </c>
      <c r="F145" s="148" t="s">
        <v>2759</v>
      </c>
      <c r="I145" s="149"/>
      <c r="L145" s="34"/>
      <c r="M145" s="150"/>
      <c r="T145" s="55"/>
      <c r="AT145" s="19" t="s">
        <v>215</v>
      </c>
      <c r="AU145" s="19" t="s">
        <v>81</v>
      </c>
    </row>
    <row r="146" spans="2:65" s="1" customFormat="1" ht="10">
      <c r="B146" s="34"/>
      <c r="D146" s="151" t="s">
        <v>217</v>
      </c>
      <c r="F146" s="152" t="s">
        <v>2761</v>
      </c>
      <c r="I146" s="149"/>
      <c r="L146" s="34"/>
      <c r="M146" s="150"/>
      <c r="T146" s="55"/>
      <c r="AT146" s="19" t="s">
        <v>217</v>
      </c>
      <c r="AU146" s="19" t="s">
        <v>81</v>
      </c>
    </row>
    <row r="147" spans="2:65" s="1" customFormat="1" ht="16.5" customHeight="1">
      <c r="B147" s="34"/>
      <c r="C147" s="134" t="s">
        <v>363</v>
      </c>
      <c r="D147" s="134" t="s">
        <v>209</v>
      </c>
      <c r="E147" s="135" t="s">
        <v>2762</v>
      </c>
      <c r="F147" s="136" t="s">
        <v>2763</v>
      </c>
      <c r="G147" s="137" t="s">
        <v>2687</v>
      </c>
      <c r="H147" s="138">
        <v>1</v>
      </c>
      <c r="I147" s="139"/>
      <c r="J147" s="140">
        <f>ROUND(I147*H147,2)</f>
        <v>0</v>
      </c>
      <c r="K147" s="136" t="s">
        <v>213</v>
      </c>
      <c r="L147" s="34"/>
      <c r="M147" s="141" t="s">
        <v>19</v>
      </c>
      <c r="N147" s="142" t="s">
        <v>43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2688</v>
      </c>
      <c r="AT147" s="145" t="s">
        <v>209</v>
      </c>
      <c r="AU147" s="145" t="s">
        <v>81</v>
      </c>
      <c r="AY147" s="19" t="s">
        <v>207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9" t="s">
        <v>79</v>
      </c>
      <c r="BK147" s="146">
        <f>ROUND(I147*H147,2)</f>
        <v>0</v>
      </c>
      <c r="BL147" s="19" t="s">
        <v>2688</v>
      </c>
      <c r="BM147" s="145" t="s">
        <v>2764</v>
      </c>
    </row>
    <row r="148" spans="2:65" s="1" customFormat="1" ht="10">
      <c r="B148" s="34"/>
      <c r="D148" s="147" t="s">
        <v>215</v>
      </c>
      <c r="F148" s="148" t="s">
        <v>2763</v>
      </c>
      <c r="I148" s="149"/>
      <c r="L148" s="34"/>
      <c r="M148" s="150"/>
      <c r="T148" s="55"/>
      <c r="AT148" s="19" t="s">
        <v>215</v>
      </c>
      <c r="AU148" s="19" t="s">
        <v>81</v>
      </c>
    </row>
    <row r="149" spans="2:65" s="1" customFormat="1" ht="10">
      <c r="B149" s="34"/>
      <c r="D149" s="151" t="s">
        <v>217</v>
      </c>
      <c r="F149" s="152" t="s">
        <v>2765</v>
      </c>
      <c r="I149" s="149"/>
      <c r="L149" s="34"/>
      <c r="M149" s="150"/>
      <c r="T149" s="55"/>
      <c r="AT149" s="19" t="s">
        <v>217</v>
      </c>
      <c r="AU149" s="19" t="s">
        <v>81</v>
      </c>
    </row>
    <row r="150" spans="2:65" s="11" customFormat="1" ht="22.75" customHeight="1">
      <c r="B150" s="122"/>
      <c r="D150" s="123" t="s">
        <v>71</v>
      </c>
      <c r="E150" s="132" t="s">
        <v>2766</v>
      </c>
      <c r="F150" s="132" t="s">
        <v>2767</v>
      </c>
      <c r="I150" s="125"/>
      <c r="J150" s="133">
        <f>BK150</f>
        <v>0</v>
      </c>
      <c r="L150" s="122"/>
      <c r="M150" s="127"/>
      <c r="P150" s="128">
        <f>SUM(P151:P153)</f>
        <v>0</v>
      </c>
      <c r="R150" s="128">
        <f>SUM(R151:R153)</f>
        <v>0</v>
      </c>
      <c r="T150" s="129">
        <f>SUM(T151:T153)</f>
        <v>0</v>
      </c>
      <c r="AR150" s="123" t="s">
        <v>241</v>
      </c>
      <c r="AT150" s="130" t="s">
        <v>71</v>
      </c>
      <c r="AU150" s="130" t="s">
        <v>79</v>
      </c>
      <c r="AY150" s="123" t="s">
        <v>207</v>
      </c>
      <c r="BK150" s="131">
        <f>SUM(BK151:BK153)</f>
        <v>0</v>
      </c>
    </row>
    <row r="151" spans="2:65" s="1" customFormat="1" ht="24.15" customHeight="1">
      <c r="B151" s="34"/>
      <c r="C151" s="134" t="s">
        <v>367</v>
      </c>
      <c r="D151" s="134" t="s">
        <v>209</v>
      </c>
      <c r="E151" s="135" t="s">
        <v>2768</v>
      </c>
      <c r="F151" s="136" t="s">
        <v>2769</v>
      </c>
      <c r="G151" s="137" t="s">
        <v>2687</v>
      </c>
      <c r="H151" s="138">
        <v>1</v>
      </c>
      <c r="I151" s="139"/>
      <c r="J151" s="140">
        <f>ROUND(I151*H151,2)</f>
        <v>0</v>
      </c>
      <c r="K151" s="136" t="s">
        <v>213</v>
      </c>
      <c r="L151" s="34"/>
      <c r="M151" s="141" t="s">
        <v>19</v>
      </c>
      <c r="N151" s="142" t="s">
        <v>43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2688</v>
      </c>
      <c r="AT151" s="145" t="s">
        <v>209</v>
      </c>
      <c r="AU151" s="145" t="s">
        <v>81</v>
      </c>
      <c r="AY151" s="19" t="s">
        <v>207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9" t="s">
        <v>79</v>
      </c>
      <c r="BK151" s="146">
        <f>ROUND(I151*H151,2)</f>
        <v>0</v>
      </c>
      <c r="BL151" s="19" t="s">
        <v>2688</v>
      </c>
      <c r="BM151" s="145" t="s">
        <v>2770</v>
      </c>
    </row>
    <row r="152" spans="2:65" s="1" customFormat="1" ht="18">
      <c r="B152" s="34"/>
      <c r="D152" s="147" t="s">
        <v>215</v>
      </c>
      <c r="F152" s="148" t="s">
        <v>2769</v>
      </c>
      <c r="I152" s="149"/>
      <c r="L152" s="34"/>
      <c r="M152" s="150"/>
      <c r="T152" s="55"/>
      <c r="AT152" s="19" t="s">
        <v>215</v>
      </c>
      <c r="AU152" s="19" t="s">
        <v>81</v>
      </c>
    </row>
    <row r="153" spans="2:65" s="1" customFormat="1" ht="10">
      <c r="B153" s="34"/>
      <c r="D153" s="151" t="s">
        <v>217</v>
      </c>
      <c r="F153" s="152" t="s">
        <v>2771</v>
      </c>
      <c r="I153" s="149"/>
      <c r="L153" s="34"/>
      <c r="M153" s="202"/>
      <c r="N153" s="203"/>
      <c r="O153" s="203"/>
      <c r="P153" s="203"/>
      <c r="Q153" s="203"/>
      <c r="R153" s="203"/>
      <c r="S153" s="203"/>
      <c r="T153" s="204"/>
      <c r="AT153" s="19" t="s">
        <v>217</v>
      </c>
      <c r="AU153" s="19" t="s">
        <v>81</v>
      </c>
    </row>
    <row r="154" spans="2:65" s="1" customFormat="1" ht="7" customHeight="1"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34"/>
    </row>
  </sheetData>
  <sheetProtection algorithmName="SHA-512" hashValue="maTMedzS92u7rd8lP2sYfnbz+WNJPnAKvv5AtnevgwDvssx38bYVBvd313nkrBaOve//jNmXqEoomB2B3WVdig==" saltValue="gd0qEQG2mVkFyn8Cb3jld1WNdrqd6rk0ITjGn8l9+r5JCnbs+A8SgvvLVKd5NqyETYsovZv/3HFps986Y0nK/w==" spinCount="100000" sheet="1" objects="1" scenarios="1" formatColumns="0" formatRows="0" autoFilter="0"/>
  <autoFilter ref="C89:K153" xr:uid="{00000000-0009-0000-0000-00000E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5" r:id="rId1" xr:uid="{00000000-0004-0000-0E00-000000000000}"/>
    <hyperlink ref="F98" r:id="rId2" xr:uid="{00000000-0004-0000-0E00-000001000000}"/>
    <hyperlink ref="F101" r:id="rId3" xr:uid="{00000000-0004-0000-0E00-000002000000}"/>
    <hyperlink ref="F104" r:id="rId4" xr:uid="{00000000-0004-0000-0E00-000003000000}"/>
    <hyperlink ref="F109" r:id="rId5" xr:uid="{00000000-0004-0000-0E00-000004000000}"/>
    <hyperlink ref="F113" r:id="rId6" xr:uid="{00000000-0004-0000-0E00-000005000000}"/>
    <hyperlink ref="F116" r:id="rId7" xr:uid="{00000000-0004-0000-0E00-000006000000}"/>
    <hyperlink ref="F119" r:id="rId8" xr:uid="{00000000-0004-0000-0E00-000007000000}"/>
    <hyperlink ref="F122" r:id="rId9" xr:uid="{00000000-0004-0000-0E00-000008000000}"/>
    <hyperlink ref="F125" r:id="rId10" xr:uid="{00000000-0004-0000-0E00-000009000000}"/>
    <hyperlink ref="F128" r:id="rId11" xr:uid="{00000000-0004-0000-0E00-00000A000000}"/>
    <hyperlink ref="F131" r:id="rId12" xr:uid="{00000000-0004-0000-0E00-00000B000000}"/>
    <hyperlink ref="F137" r:id="rId13" xr:uid="{00000000-0004-0000-0E00-00000C000000}"/>
    <hyperlink ref="F140" r:id="rId14" xr:uid="{00000000-0004-0000-0E00-00000D000000}"/>
    <hyperlink ref="F143" r:id="rId15" xr:uid="{00000000-0004-0000-0E00-00000E000000}"/>
    <hyperlink ref="F146" r:id="rId16" xr:uid="{00000000-0004-0000-0E00-00000F000000}"/>
    <hyperlink ref="F149" r:id="rId17" xr:uid="{00000000-0004-0000-0E00-000010000000}"/>
    <hyperlink ref="F153" r:id="rId18" xr:uid="{00000000-0004-0000-0E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H111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25" customWidth="1"/>
    <col min="4" max="4" width="75.7773437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7" customHeight="1"/>
    <row r="3" spans="2:8" ht="7" customHeight="1">
      <c r="B3" s="20"/>
      <c r="C3" s="21"/>
      <c r="D3" s="21"/>
      <c r="E3" s="21"/>
      <c r="F3" s="21"/>
      <c r="G3" s="21"/>
      <c r="H3" s="22"/>
    </row>
    <row r="4" spans="2:8" ht="25" customHeight="1">
      <c r="B4" s="22"/>
      <c r="C4" s="23" t="s">
        <v>2772</v>
      </c>
      <c r="H4" s="22"/>
    </row>
    <row r="5" spans="2:8" ht="12" customHeight="1">
      <c r="B5" s="22"/>
      <c r="C5" s="26" t="s">
        <v>13</v>
      </c>
      <c r="D5" s="316" t="s">
        <v>14</v>
      </c>
      <c r="E5" s="312"/>
      <c r="F5" s="312"/>
      <c r="H5" s="22"/>
    </row>
    <row r="6" spans="2:8" ht="37" customHeight="1">
      <c r="B6" s="22"/>
      <c r="C6" s="28" t="s">
        <v>16</v>
      </c>
      <c r="D6" s="313" t="s">
        <v>17</v>
      </c>
      <c r="E6" s="312"/>
      <c r="F6" s="312"/>
      <c r="H6" s="22"/>
    </row>
    <row r="7" spans="2:8" ht="16.5" customHeight="1">
      <c r="B7" s="22"/>
      <c r="C7" s="29" t="s">
        <v>23</v>
      </c>
      <c r="D7" s="51" t="str">
        <f>'Rekapitulace stavby'!AN8</f>
        <v>15. 1. 2024</v>
      </c>
      <c r="H7" s="22"/>
    </row>
    <row r="8" spans="2:8" s="1" customFormat="1" ht="10.75" customHeight="1">
      <c r="B8" s="34"/>
      <c r="H8" s="34"/>
    </row>
    <row r="9" spans="2:8" s="10" customFormat="1" ht="29.25" customHeight="1">
      <c r="B9" s="114"/>
      <c r="C9" s="115" t="s">
        <v>53</v>
      </c>
      <c r="D9" s="116" t="s">
        <v>54</v>
      </c>
      <c r="E9" s="116" t="s">
        <v>194</v>
      </c>
      <c r="F9" s="117" t="s">
        <v>2773</v>
      </c>
      <c r="H9" s="114"/>
    </row>
    <row r="10" spans="2:8" s="1" customFormat="1" ht="26.4" customHeight="1">
      <c r="B10" s="34"/>
      <c r="C10" s="207" t="s">
        <v>2774</v>
      </c>
      <c r="D10" s="207" t="s">
        <v>84</v>
      </c>
      <c r="H10" s="34"/>
    </row>
    <row r="11" spans="2:8" s="1" customFormat="1" ht="16.75" customHeight="1">
      <c r="B11" s="34"/>
      <c r="C11" s="208" t="s">
        <v>134</v>
      </c>
      <c r="D11" s="209" t="s">
        <v>19</v>
      </c>
      <c r="E11" s="210" t="s">
        <v>19</v>
      </c>
      <c r="F11" s="211">
        <v>13.384</v>
      </c>
      <c r="H11" s="34"/>
    </row>
    <row r="12" spans="2:8" s="1" customFormat="1" ht="16.75" customHeight="1">
      <c r="B12" s="34"/>
      <c r="C12" s="212" t="s">
        <v>19</v>
      </c>
      <c r="D12" s="212" t="s">
        <v>1278</v>
      </c>
      <c r="E12" s="19" t="s">
        <v>19</v>
      </c>
      <c r="F12" s="213">
        <v>0</v>
      </c>
      <c r="H12" s="34"/>
    </row>
    <row r="13" spans="2:8" s="1" customFormat="1" ht="16.75" customHeight="1">
      <c r="B13" s="34"/>
      <c r="C13" s="212" t="s">
        <v>19</v>
      </c>
      <c r="D13" s="212" t="s">
        <v>1279</v>
      </c>
      <c r="E13" s="19" t="s">
        <v>19</v>
      </c>
      <c r="F13" s="213">
        <v>9.7200000000000006</v>
      </c>
      <c r="H13" s="34"/>
    </row>
    <row r="14" spans="2:8" s="1" customFormat="1" ht="16.75" customHeight="1">
      <c r="B14" s="34"/>
      <c r="C14" s="212" t="s">
        <v>19</v>
      </c>
      <c r="D14" s="212" t="s">
        <v>1280</v>
      </c>
      <c r="E14" s="19" t="s">
        <v>19</v>
      </c>
      <c r="F14" s="213">
        <v>0</v>
      </c>
      <c r="H14" s="34"/>
    </row>
    <row r="15" spans="2:8" s="1" customFormat="1" ht="16.75" customHeight="1">
      <c r="B15" s="34"/>
      <c r="C15" s="212" t="s">
        <v>19</v>
      </c>
      <c r="D15" s="212" t="s">
        <v>1281</v>
      </c>
      <c r="E15" s="19" t="s">
        <v>19</v>
      </c>
      <c r="F15" s="213">
        <v>3.6640000000000001</v>
      </c>
      <c r="H15" s="34"/>
    </row>
    <row r="16" spans="2:8" s="1" customFormat="1" ht="16.75" customHeight="1">
      <c r="B16" s="34"/>
      <c r="C16" s="212" t="s">
        <v>134</v>
      </c>
      <c r="D16" s="212" t="s">
        <v>222</v>
      </c>
      <c r="E16" s="19" t="s">
        <v>19</v>
      </c>
      <c r="F16" s="213">
        <v>13.384</v>
      </c>
      <c r="H16" s="34"/>
    </row>
    <row r="17" spans="2:8" s="1" customFormat="1" ht="16.75" customHeight="1">
      <c r="B17" s="34"/>
      <c r="C17" s="214" t="s">
        <v>2775</v>
      </c>
      <c r="H17" s="34"/>
    </row>
    <row r="18" spans="2:8" s="1" customFormat="1" ht="20">
      <c r="B18" s="34"/>
      <c r="C18" s="212" t="s">
        <v>1273</v>
      </c>
      <c r="D18" s="212" t="s">
        <v>1274</v>
      </c>
      <c r="E18" s="19" t="s">
        <v>212</v>
      </c>
      <c r="F18" s="213">
        <v>13.384</v>
      </c>
      <c r="H18" s="34"/>
    </row>
    <row r="19" spans="2:8" s="1" customFormat="1" ht="16.75" customHeight="1">
      <c r="B19" s="34"/>
      <c r="C19" s="212" t="s">
        <v>502</v>
      </c>
      <c r="D19" s="212" t="s">
        <v>503</v>
      </c>
      <c r="E19" s="19" t="s">
        <v>212</v>
      </c>
      <c r="F19" s="213">
        <v>13.384</v>
      </c>
      <c r="H19" s="34"/>
    </row>
    <row r="20" spans="2:8" s="1" customFormat="1" ht="16.75" customHeight="1">
      <c r="B20" s="34"/>
      <c r="C20" s="212" t="s">
        <v>1267</v>
      </c>
      <c r="D20" s="212" t="s">
        <v>1268</v>
      </c>
      <c r="E20" s="19" t="s">
        <v>212</v>
      </c>
      <c r="F20" s="213">
        <v>13.384</v>
      </c>
      <c r="H20" s="34"/>
    </row>
    <row r="21" spans="2:8" s="1" customFormat="1" ht="16.75" customHeight="1">
      <c r="B21" s="34"/>
      <c r="C21" s="212" t="s">
        <v>1283</v>
      </c>
      <c r="D21" s="212" t="s">
        <v>1284</v>
      </c>
      <c r="E21" s="19" t="s">
        <v>212</v>
      </c>
      <c r="F21" s="213">
        <v>14.722</v>
      </c>
      <c r="H21" s="34"/>
    </row>
    <row r="22" spans="2:8" s="1" customFormat="1" ht="16.75" customHeight="1">
      <c r="B22" s="34"/>
      <c r="C22" s="208" t="s">
        <v>136</v>
      </c>
      <c r="D22" s="209" t="s">
        <v>19</v>
      </c>
      <c r="E22" s="210" t="s">
        <v>19</v>
      </c>
      <c r="F22" s="211">
        <v>641.55600000000004</v>
      </c>
      <c r="H22" s="34"/>
    </row>
    <row r="23" spans="2:8" s="1" customFormat="1" ht="16.75" customHeight="1">
      <c r="B23" s="34"/>
      <c r="C23" s="212" t="s">
        <v>19</v>
      </c>
      <c r="D23" s="212" t="s">
        <v>611</v>
      </c>
      <c r="E23" s="19" t="s">
        <v>19</v>
      </c>
      <c r="F23" s="213">
        <v>0</v>
      </c>
      <c r="H23" s="34"/>
    </row>
    <row r="24" spans="2:8" s="1" customFormat="1" ht="16.75" customHeight="1">
      <c r="B24" s="34"/>
      <c r="C24" s="212" t="s">
        <v>19</v>
      </c>
      <c r="D24" s="212" t="s">
        <v>612</v>
      </c>
      <c r="E24" s="19" t="s">
        <v>19</v>
      </c>
      <c r="F24" s="213">
        <v>605.84199999999998</v>
      </c>
      <c r="H24" s="34"/>
    </row>
    <row r="25" spans="2:8" s="1" customFormat="1" ht="16.75" customHeight="1">
      <c r="B25" s="34"/>
      <c r="C25" s="212" t="s">
        <v>19</v>
      </c>
      <c r="D25" s="212" t="s">
        <v>613</v>
      </c>
      <c r="E25" s="19" t="s">
        <v>19</v>
      </c>
      <c r="F25" s="213">
        <v>35.713999999999999</v>
      </c>
      <c r="H25" s="34"/>
    </row>
    <row r="26" spans="2:8" s="1" customFormat="1" ht="16.75" customHeight="1">
      <c r="B26" s="34"/>
      <c r="C26" s="212" t="s">
        <v>136</v>
      </c>
      <c r="D26" s="212" t="s">
        <v>222</v>
      </c>
      <c r="E26" s="19" t="s">
        <v>19</v>
      </c>
      <c r="F26" s="213">
        <v>641.55600000000004</v>
      </c>
      <c r="H26" s="34"/>
    </row>
    <row r="27" spans="2:8" s="1" customFormat="1" ht="16.75" customHeight="1">
      <c r="B27" s="34"/>
      <c r="C27" s="214" t="s">
        <v>2775</v>
      </c>
      <c r="H27" s="34"/>
    </row>
    <row r="28" spans="2:8" s="1" customFormat="1" ht="16.75" customHeight="1">
      <c r="B28" s="34"/>
      <c r="C28" s="212" t="s">
        <v>606</v>
      </c>
      <c r="D28" s="212" t="s">
        <v>607</v>
      </c>
      <c r="E28" s="19" t="s">
        <v>266</v>
      </c>
      <c r="F28" s="213">
        <v>641.55600000000004</v>
      </c>
      <c r="H28" s="34"/>
    </row>
    <row r="29" spans="2:8" s="1" customFormat="1" ht="20">
      <c r="B29" s="34"/>
      <c r="C29" s="212" t="s">
        <v>615</v>
      </c>
      <c r="D29" s="212" t="s">
        <v>616</v>
      </c>
      <c r="E29" s="19" t="s">
        <v>266</v>
      </c>
      <c r="F29" s="213">
        <v>57740.04</v>
      </c>
      <c r="H29" s="34"/>
    </row>
    <row r="30" spans="2:8" s="1" customFormat="1" ht="10">
      <c r="B30" s="34"/>
      <c r="C30" s="212" t="s">
        <v>622</v>
      </c>
      <c r="D30" s="212" t="s">
        <v>623</v>
      </c>
      <c r="E30" s="19" t="s">
        <v>266</v>
      </c>
      <c r="F30" s="213">
        <v>641.55600000000004</v>
      </c>
      <c r="H30" s="34"/>
    </row>
    <row r="31" spans="2:8" s="1" customFormat="1" ht="16.75" customHeight="1">
      <c r="B31" s="34"/>
      <c r="C31" s="208" t="s">
        <v>139</v>
      </c>
      <c r="D31" s="209" t="s">
        <v>19</v>
      </c>
      <c r="E31" s="210" t="s">
        <v>19</v>
      </c>
      <c r="F31" s="211">
        <v>437.87</v>
      </c>
      <c r="H31" s="34"/>
    </row>
    <row r="32" spans="2:8" s="1" customFormat="1" ht="16.75" customHeight="1">
      <c r="B32" s="34"/>
      <c r="C32" s="212" t="s">
        <v>19</v>
      </c>
      <c r="D32" s="212" t="s">
        <v>1380</v>
      </c>
      <c r="E32" s="19" t="s">
        <v>19</v>
      </c>
      <c r="F32" s="213">
        <v>437.87</v>
      </c>
      <c r="H32" s="34"/>
    </row>
    <row r="33" spans="2:8" s="1" customFormat="1" ht="16.75" customHeight="1">
      <c r="B33" s="34"/>
      <c r="C33" s="212" t="s">
        <v>139</v>
      </c>
      <c r="D33" s="212" t="s">
        <v>222</v>
      </c>
      <c r="E33" s="19" t="s">
        <v>19</v>
      </c>
      <c r="F33" s="213">
        <v>437.87</v>
      </c>
      <c r="H33" s="34"/>
    </row>
    <row r="34" spans="2:8" s="1" customFormat="1" ht="16.75" customHeight="1">
      <c r="B34" s="34"/>
      <c r="C34" s="214" t="s">
        <v>2775</v>
      </c>
      <c r="H34" s="34"/>
    </row>
    <row r="35" spans="2:8" s="1" customFormat="1" ht="16.75" customHeight="1">
      <c r="B35" s="34"/>
      <c r="C35" s="212" t="s">
        <v>1375</v>
      </c>
      <c r="D35" s="212" t="s">
        <v>1376</v>
      </c>
      <c r="E35" s="19" t="s">
        <v>212</v>
      </c>
      <c r="F35" s="213">
        <v>437.87</v>
      </c>
      <c r="H35" s="34"/>
    </row>
    <row r="36" spans="2:8" s="1" customFormat="1" ht="16.75" customHeight="1">
      <c r="B36" s="34"/>
      <c r="C36" s="212" t="s">
        <v>1335</v>
      </c>
      <c r="D36" s="212" t="s">
        <v>1336</v>
      </c>
      <c r="E36" s="19" t="s">
        <v>212</v>
      </c>
      <c r="F36" s="213">
        <v>437.87</v>
      </c>
      <c r="H36" s="34"/>
    </row>
    <row r="37" spans="2:8" s="1" customFormat="1" ht="16.75" customHeight="1">
      <c r="B37" s="34"/>
      <c r="C37" s="212" t="s">
        <v>1341</v>
      </c>
      <c r="D37" s="212" t="s">
        <v>1342</v>
      </c>
      <c r="E37" s="19" t="s">
        <v>212</v>
      </c>
      <c r="F37" s="213">
        <v>437.87</v>
      </c>
      <c r="H37" s="34"/>
    </row>
    <row r="38" spans="2:8" s="1" customFormat="1" ht="16.75" customHeight="1">
      <c r="B38" s="34"/>
      <c r="C38" s="212" t="s">
        <v>1369</v>
      </c>
      <c r="D38" s="212" t="s">
        <v>1370</v>
      </c>
      <c r="E38" s="19" t="s">
        <v>212</v>
      </c>
      <c r="F38" s="213">
        <v>437.87</v>
      </c>
      <c r="H38" s="34"/>
    </row>
    <row r="39" spans="2:8" s="1" customFormat="1" ht="20">
      <c r="B39" s="34"/>
      <c r="C39" s="212" t="s">
        <v>1382</v>
      </c>
      <c r="D39" s="212" t="s">
        <v>1383</v>
      </c>
      <c r="E39" s="19" t="s">
        <v>212</v>
      </c>
      <c r="F39" s="213">
        <v>437.87</v>
      </c>
      <c r="H39" s="34"/>
    </row>
    <row r="40" spans="2:8" s="1" customFormat="1" ht="16.75" customHeight="1">
      <c r="B40" s="34"/>
      <c r="C40" s="208" t="s">
        <v>141</v>
      </c>
      <c r="D40" s="209" t="s">
        <v>19</v>
      </c>
      <c r="E40" s="210" t="s">
        <v>19</v>
      </c>
      <c r="F40" s="211">
        <v>446.03199999999998</v>
      </c>
      <c r="H40" s="34"/>
    </row>
    <row r="41" spans="2:8" s="1" customFormat="1" ht="16.75" customHeight="1">
      <c r="B41" s="34"/>
      <c r="C41" s="212" t="s">
        <v>19</v>
      </c>
      <c r="D41" s="212" t="s">
        <v>1004</v>
      </c>
      <c r="E41" s="19" t="s">
        <v>19</v>
      </c>
      <c r="F41" s="213">
        <v>0</v>
      </c>
      <c r="H41" s="34"/>
    </row>
    <row r="42" spans="2:8" s="1" customFormat="1" ht="16.75" customHeight="1">
      <c r="B42" s="34"/>
      <c r="C42" s="212" t="s">
        <v>19</v>
      </c>
      <c r="D42" s="212" t="s">
        <v>1408</v>
      </c>
      <c r="E42" s="19" t="s">
        <v>19</v>
      </c>
      <c r="F42" s="213">
        <v>193</v>
      </c>
      <c r="H42" s="34"/>
    </row>
    <row r="43" spans="2:8" s="1" customFormat="1" ht="16.75" customHeight="1">
      <c r="B43" s="34"/>
      <c r="C43" s="212" t="s">
        <v>19</v>
      </c>
      <c r="D43" s="212" t="s">
        <v>1409</v>
      </c>
      <c r="E43" s="19" t="s">
        <v>19</v>
      </c>
      <c r="F43" s="213">
        <v>0</v>
      </c>
      <c r="H43" s="34"/>
    </row>
    <row r="44" spans="2:8" s="1" customFormat="1" ht="16.75" customHeight="1">
      <c r="B44" s="34"/>
      <c r="C44" s="212" t="s">
        <v>19</v>
      </c>
      <c r="D44" s="212" t="s">
        <v>1410</v>
      </c>
      <c r="E44" s="19" t="s">
        <v>19</v>
      </c>
      <c r="F44" s="213">
        <v>29.032</v>
      </c>
      <c r="H44" s="34"/>
    </row>
    <row r="45" spans="2:8" s="1" customFormat="1" ht="16.75" customHeight="1">
      <c r="B45" s="34"/>
      <c r="C45" s="212" t="s">
        <v>19</v>
      </c>
      <c r="D45" s="212" t="s">
        <v>1411</v>
      </c>
      <c r="E45" s="19" t="s">
        <v>19</v>
      </c>
      <c r="F45" s="213">
        <v>0</v>
      </c>
      <c r="H45" s="34"/>
    </row>
    <row r="46" spans="2:8" s="1" customFormat="1" ht="16.75" customHeight="1">
      <c r="B46" s="34"/>
      <c r="C46" s="212" t="s">
        <v>19</v>
      </c>
      <c r="D46" s="212" t="s">
        <v>1412</v>
      </c>
      <c r="E46" s="19" t="s">
        <v>19</v>
      </c>
      <c r="F46" s="213">
        <v>36.5</v>
      </c>
      <c r="H46" s="34"/>
    </row>
    <row r="47" spans="2:8" s="1" customFormat="1" ht="16.75" customHeight="1">
      <c r="B47" s="34"/>
      <c r="C47" s="212" t="s">
        <v>19</v>
      </c>
      <c r="D47" s="212" t="s">
        <v>1413</v>
      </c>
      <c r="E47" s="19" t="s">
        <v>19</v>
      </c>
      <c r="F47" s="213">
        <v>0</v>
      </c>
      <c r="H47" s="34"/>
    </row>
    <row r="48" spans="2:8" s="1" customFormat="1" ht="16.75" customHeight="1">
      <c r="B48" s="34"/>
      <c r="C48" s="212" t="s">
        <v>19</v>
      </c>
      <c r="D48" s="212" t="s">
        <v>1414</v>
      </c>
      <c r="E48" s="19" t="s">
        <v>19</v>
      </c>
      <c r="F48" s="213">
        <v>7.5</v>
      </c>
      <c r="H48" s="34"/>
    </row>
    <row r="49" spans="2:8" s="1" customFormat="1" ht="16.75" customHeight="1">
      <c r="B49" s="34"/>
      <c r="C49" s="212" t="s">
        <v>19</v>
      </c>
      <c r="D49" s="212" t="s">
        <v>1415</v>
      </c>
      <c r="E49" s="19" t="s">
        <v>19</v>
      </c>
      <c r="F49" s="213">
        <v>0</v>
      </c>
      <c r="H49" s="34"/>
    </row>
    <row r="50" spans="2:8" s="1" customFormat="1" ht="16.75" customHeight="1">
      <c r="B50" s="34"/>
      <c r="C50" s="212" t="s">
        <v>19</v>
      </c>
      <c r="D50" s="212" t="s">
        <v>1416</v>
      </c>
      <c r="E50" s="19" t="s">
        <v>19</v>
      </c>
      <c r="F50" s="213">
        <v>180</v>
      </c>
      <c r="H50" s="34"/>
    </row>
    <row r="51" spans="2:8" s="1" customFormat="1" ht="16.75" customHeight="1">
      <c r="B51" s="34"/>
      <c r="C51" s="212" t="s">
        <v>141</v>
      </c>
      <c r="D51" s="212" t="s">
        <v>222</v>
      </c>
      <c r="E51" s="19" t="s">
        <v>19</v>
      </c>
      <c r="F51" s="213">
        <v>446.03199999999998</v>
      </c>
      <c r="H51" s="34"/>
    </row>
    <row r="52" spans="2:8" s="1" customFormat="1" ht="16.75" customHeight="1">
      <c r="B52" s="34"/>
      <c r="C52" s="214" t="s">
        <v>2775</v>
      </c>
      <c r="H52" s="34"/>
    </row>
    <row r="53" spans="2:8" s="1" customFormat="1" ht="16.75" customHeight="1">
      <c r="B53" s="34"/>
      <c r="C53" s="212" t="s">
        <v>1403</v>
      </c>
      <c r="D53" s="212" t="s">
        <v>1404</v>
      </c>
      <c r="E53" s="19" t="s">
        <v>212</v>
      </c>
      <c r="F53" s="213">
        <v>446.03199999999998</v>
      </c>
      <c r="H53" s="34"/>
    </row>
    <row r="54" spans="2:8" s="1" customFormat="1" ht="16.75" customHeight="1">
      <c r="B54" s="34"/>
      <c r="C54" s="212" t="s">
        <v>1296</v>
      </c>
      <c r="D54" s="212" t="s">
        <v>1297</v>
      </c>
      <c r="E54" s="19" t="s">
        <v>212</v>
      </c>
      <c r="F54" s="213">
        <v>446.03199999999998</v>
      </c>
      <c r="H54" s="34"/>
    </row>
    <row r="55" spans="2:8" s="1" customFormat="1" ht="16.75" customHeight="1">
      <c r="B55" s="34"/>
      <c r="C55" s="212" t="s">
        <v>1302</v>
      </c>
      <c r="D55" s="212" t="s">
        <v>1303</v>
      </c>
      <c r="E55" s="19" t="s">
        <v>212</v>
      </c>
      <c r="F55" s="213">
        <v>450.322</v>
      </c>
      <c r="H55" s="34"/>
    </row>
    <row r="56" spans="2:8" s="1" customFormat="1" ht="16.75" customHeight="1">
      <c r="B56" s="34"/>
      <c r="C56" s="212" t="s">
        <v>1309</v>
      </c>
      <c r="D56" s="212" t="s">
        <v>1310</v>
      </c>
      <c r="E56" s="19" t="s">
        <v>212</v>
      </c>
      <c r="F56" s="213">
        <v>446.03199999999998</v>
      </c>
      <c r="H56" s="34"/>
    </row>
    <row r="57" spans="2:8" s="1" customFormat="1" ht="16.75" customHeight="1">
      <c r="B57" s="34"/>
      <c r="C57" s="212" t="s">
        <v>1315</v>
      </c>
      <c r="D57" s="212" t="s">
        <v>1316</v>
      </c>
      <c r="E57" s="19" t="s">
        <v>212</v>
      </c>
      <c r="F57" s="213">
        <v>446.03199999999998</v>
      </c>
      <c r="H57" s="34"/>
    </row>
    <row r="58" spans="2:8" s="1" customFormat="1" ht="16.75" customHeight="1">
      <c r="B58" s="34"/>
      <c r="C58" s="212" t="s">
        <v>1390</v>
      </c>
      <c r="D58" s="212" t="s">
        <v>1391</v>
      </c>
      <c r="E58" s="19" t="s">
        <v>212</v>
      </c>
      <c r="F58" s="213">
        <v>892.06399999999996</v>
      </c>
      <c r="H58" s="34"/>
    </row>
    <row r="59" spans="2:8" s="1" customFormat="1" ht="16.75" customHeight="1">
      <c r="B59" s="34"/>
      <c r="C59" s="212" t="s">
        <v>1397</v>
      </c>
      <c r="D59" s="212" t="s">
        <v>1398</v>
      </c>
      <c r="E59" s="19" t="s">
        <v>212</v>
      </c>
      <c r="F59" s="213">
        <v>446.03199999999998</v>
      </c>
      <c r="H59" s="34"/>
    </row>
    <row r="60" spans="2:8" s="1" customFormat="1" ht="16.75" customHeight="1">
      <c r="B60" s="34"/>
      <c r="C60" s="208" t="s">
        <v>143</v>
      </c>
      <c r="D60" s="209" t="s">
        <v>19</v>
      </c>
      <c r="E60" s="210" t="s">
        <v>19</v>
      </c>
      <c r="F60" s="211">
        <v>311.70999999999998</v>
      </c>
      <c r="H60" s="34"/>
    </row>
    <row r="61" spans="2:8" s="1" customFormat="1" ht="16.75" customHeight="1">
      <c r="B61" s="34"/>
      <c r="C61" s="212" t="s">
        <v>19</v>
      </c>
      <c r="D61" s="212" t="s">
        <v>487</v>
      </c>
      <c r="E61" s="19" t="s">
        <v>19</v>
      </c>
      <c r="F61" s="213">
        <v>0</v>
      </c>
      <c r="H61" s="34"/>
    </row>
    <row r="62" spans="2:8" s="1" customFormat="1" ht="16.75" customHeight="1">
      <c r="B62" s="34"/>
      <c r="C62" s="212" t="s">
        <v>19</v>
      </c>
      <c r="D62" s="212" t="s">
        <v>488</v>
      </c>
      <c r="E62" s="19" t="s">
        <v>19</v>
      </c>
      <c r="F62" s="213">
        <v>82.028999999999996</v>
      </c>
      <c r="H62" s="34"/>
    </row>
    <row r="63" spans="2:8" s="1" customFormat="1" ht="16.75" customHeight="1">
      <c r="B63" s="34"/>
      <c r="C63" s="212" t="s">
        <v>19</v>
      </c>
      <c r="D63" s="212" t="s">
        <v>489</v>
      </c>
      <c r="E63" s="19" t="s">
        <v>19</v>
      </c>
      <c r="F63" s="213">
        <v>0</v>
      </c>
      <c r="H63" s="34"/>
    </row>
    <row r="64" spans="2:8" s="1" customFormat="1" ht="16.75" customHeight="1">
      <c r="B64" s="34"/>
      <c r="C64" s="212" t="s">
        <v>19</v>
      </c>
      <c r="D64" s="212" t="s">
        <v>490</v>
      </c>
      <c r="E64" s="19" t="s">
        <v>19</v>
      </c>
      <c r="F64" s="213">
        <v>58.015999999999998</v>
      </c>
      <c r="H64" s="34"/>
    </row>
    <row r="65" spans="2:8" s="1" customFormat="1" ht="16.75" customHeight="1">
      <c r="B65" s="34"/>
      <c r="C65" s="212" t="s">
        <v>19</v>
      </c>
      <c r="D65" s="212" t="s">
        <v>491</v>
      </c>
      <c r="E65" s="19" t="s">
        <v>19</v>
      </c>
      <c r="F65" s="213">
        <v>75.864000000000004</v>
      </c>
      <c r="H65" s="34"/>
    </row>
    <row r="66" spans="2:8" s="1" customFormat="1" ht="16.75" customHeight="1">
      <c r="B66" s="34"/>
      <c r="C66" s="212" t="s">
        <v>19</v>
      </c>
      <c r="D66" s="212" t="s">
        <v>492</v>
      </c>
      <c r="E66" s="19" t="s">
        <v>19</v>
      </c>
      <c r="F66" s="213">
        <v>42.981000000000002</v>
      </c>
      <c r="H66" s="34"/>
    </row>
    <row r="67" spans="2:8" s="1" customFormat="1" ht="16.75" customHeight="1">
      <c r="B67" s="34"/>
      <c r="C67" s="212" t="s">
        <v>19</v>
      </c>
      <c r="D67" s="212" t="s">
        <v>493</v>
      </c>
      <c r="E67" s="19" t="s">
        <v>19</v>
      </c>
      <c r="F67" s="213">
        <v>0</v>
      </c>
      <c r="H67" s="34"/>
    </row>
    <row r="68" spans="2:8" s="1" customFormat="1" ht="16.75" customHeight="1">
      <c r="B68" s="34"/>
      <c r="C68" s="212" t="s">
        <v>19</v>
      </c>
      <c r="D68" s="212" t="s">
        <v>494</v>
      </c>
      <c r="E68" s="19" t="s">
        <v>19</v>
      </c>
      <c r="F68" s="213">
        <v>52.82</v>
      </c>
      <c r="H68" s="34"/>
    </row>
    <row r="69" spans="2:8" s="1" customFormat="1" ht="16.75" customHeight="1">
      <c r="B69" s="34"/>
      <c r="C69" s="212" t="s">
        <v>143</v>
      </c>
      <c r="D69" s="212" t="s">
        <v>222</v>
      </c>
      <c r="E69" s="19" t="s">
        <v>19</v>
      </c>
      <c r="F69" s="213">
        <v>311.70999999999998</v>
      </c>
      <c r="H69" s="34"/>
    </row>
    <row r="70" spans="2:8" s="1" customFormat="1" ht="16.75" customHeight="1">
      <c r="B70" s="34"/>
      <c r="C70" s="214" t="s">
        <v>2775</v>
      </c>
      <c r="H70" s="34"/>
    </row>
    <row r="71" spans="2:8" s="1" customFormat="1" ht="16.75" customHeight="1">
      <c r="B71" s="34"/>
      <c r="C71" s="212" t="s">
        <v>482</v>
      </c>
      <c r="D71" s="212" t="s">
        <v>483</v>
      </c>
      <c r="E71" s="19" t="s">
        <v>212</v>
      </c>
      <c r="F71" s="213">
        <v>311.70999999999998</v>
      </c>
      <c r="H71" s="34"/>
    </row>
    <row r="72" spans="2:8" s="1" customFormat="1" ht="16.75" customHeight="1">
      <c r="B72" s="34"/>
      <c r="C72" s="212" t="s">
        <v>496</v>
      </c>
      <c r="D72" s="212" t="s">
        <v>497</v>
      </c>
      <c r="E72" s="19" t="s">
        <v>212</v>
      </c>
      <c r="F72" s="213">
        <v>311.70999999999998</v>
      </c>
      <c r="H72" s="34"/>
    </row>
    <row r="73" spans="2:8" s="1" customFormat="1" ht="16.75" customHeight="1">
      <c r="B73" s="34"/>
      <c r="C73" s="212" t="s">
        <v>516</v>
      </c>
      <c r="D73" s="212" t="s">
        <v>517</v>
      </c>
      <c r="E73" s="19" t="s">
        <v>212</v>
      </c>
      <c r="F73" s="213">
        <v>311.70999999999998</v>
      </c>
      <c r="H73" s="34"/>
    </row>
    <row r="74" spans="2:8" s="1" customFormat="1" ht="16.75" customHeight="1">
      <c r="B74" s="34"/>
      <c r="C74" s="212" t="s">
        <v>1375</v>
      </c>
      <c r="D74" s="212" t="s">
        <v>1376</v>
      </c>
      <c r="E74" s="19" t="s">
        <v>212</v>
      </c>
      <c r="F74" s="213">
        <v>437.87</v>
      </c>
      <c r="H74" s="34"/>
    </row>
    <row r="75" spans="2:8" s="1" customFormat="1" ht="20">
      <c r="B75" s="34"/>
      <c r="C75" s="212" t="s">
        <v>792</v>
      </c>
      <c r="D75" s="212" t="s">
        <v>793</v>
      </c>
      <c r="E75" s="19" t="s">
        <v>212</v>
      </c>
      <c r="F75" s="213">
        <v>311.70999999999998</v>
      </c>
      <c r="H75" s="34"/>
    </row>
    <row r="76" spans="2:8" s="1" customFormat="1" ht="16.75" customHeight="1">
      <c r="B76" s="34"/>
      <c r="C76" s="208" t="s">
        <v>145</v>
      </c>
      <c r="D76" s="209" t="s">
        <v>19</v>
      </c>
      <c r="E76" s="210" t="s">
        <v>19</v>
      </c>
      <c r="F76" s="211">
        <v>126.16</v>
      </c>
      <c r="H76" s="34"/>
    </row>
    <row r="77" spans="2:8" s="1" customFormat="1" ht="16.75" customHeight="1">
      <c r="B77" s="34"/>
      <c r="C77" s="212" t="s">
        <v>19</v>
      </c>
      <c r="D77" s="212" t="s">
        <v>473</v>
      </c>
      <c r="E77" s="19" t="s">
        <v>19</v>
      </c>
      <c r="F77" s="213">
        <v>0</v>
      </c>
      <c r="H77" s="34"/>
    </row>
    <row r="78" spans="2:8" s="1" customFormat="1" ht="16.75" customHeight="1">
      <c r="B78" s="34"/>
      <c r="C78" s="212" t="s">
        <v>19</v>
      </c>
      <c r="D78" s="212" t="s">
        <v>474</v>
      </c>
      <c r="E78" s="19" t="s">
        <v>19</v>
      </c>
      <c r="F78" s="213">
        <v>126.16</v>
      </c>
      <c r="H78" s="34"/>
    </row>
    <row r="79" spans="2:8" s="1" customFormat="1" ht="16.75" customHeight="1">
      <c r="B79" s="34"/>
      <c r="C79" s="212" t="s">
        <v>145</v>
      </c>
      <c r="D79" s="212" t="s">
        <v>222</v>
      </c>
      <c r="E79" s="19" t="s">
        <v>19</v>
      </c>
      <c r="F79" s="213">
        <v>126.16</v>
      </c>
      <c r="H79" s="34"/>
    </row>
    <row r="80" spans="2:8" s="1" customFormat="1" ht="16.75" customHeight="1">
      <c r="B80" s="34"/>
      <c r="C80" s="214" t="s">
        <v>2775</v>
      </c>
      <c r="H80" s="34"/>
    </row>
    <row r="81" spans="2:8" s="1" customFormat="1" ht="16.75" customHeight="1">
      <c r="B81" s="34"/>
      <c r="C81" s="212" t="s">
        <v>468</v>
      </c>
      <c r="D81" s="212" t="s">
        <v>469</v>
      </c>
      <c r="E81" s="19" t="s">
        <v>212</v>
      </c>
      <c r="F81" s="213">
        <v>126.16</v>
      </c>
      <c r="H81" s="34"/>
    </row>
    <row r="82" spans="2:8" s="1" customFormat="1" ht="16.75" customHeight="1">
      <c r="B82" s="34"/>
      <c r="C82" s="212" t="s">
        <v>462</v>
      </c>
      <c r="D82" s="212" t="s">
        <v>463</v>
      </c>
      <c r="E82" s="19" t="s">
        <v>212</v>
      </c>
      <c r="F82" s="213">
        <v>126.16</v>
      </c>
      <c r="H82" s="34"/>
    </row>
    <row r="83" spans="2:8" s="1" customFormat="1" ht="16.75" customHeight="1">
      <c r="B83" s="34"/>
      <c r="C83" s="212" t="s">
        <v>476</v>
      </c>
      <c r="D83" s="212" t="s">
        <v>477</v>
      </c>
      <c r="E83" s="19" t="s">
        <v>212</v>
      </c>
      <c r="F83" s="213">
        <v>126.16</v>
      </c>
      <c r="H83" s="34"/>
    </row>
    <row r="84" spans="2:8" s="1" customFormat="1" ht="16.75" customHeight="1">
      <c r="B84" s="34"/>
      <c r="C84" s="212" t="s">
        <v>1375</v>
      </c>
      <c r="D84" s="212" t="s">
        <v>1376</v>
      </c>
      <c r="E84" s="19" t="s">
        <v>212</v>
      </c>
      <c r="F84" s="213">
        <v>437.87</v>
      </c>
      <c r="H84" s="34"/>
    </row>
    <row r="85" spans="2:8" s="1" customFormat="1" ht="20">
      <c r="B85" s="34"/>
      <c r="C85" s="212" t="s">
        <v>786</v>
      </c>
      <c r="D85" s="212" t="s">
        <v>787</v>
      </c>
      <c r="E85" s="19" t="s">
        <v>212</v>
      </c>
      <c r="F85" s="213">
        <v>126.16</v>
      </c>
      <c r="H85" s="34"/>
    </row>
    <row r="86" spans="2:8" s="1" customFormat="1" ht="16.75" customHeight="1">
      <c r="B86" s="34"/>
      <c r="C86" s="208" t="s">
        <v>1352</v>
      </c>
      <c r="D86" s="209" t="s">
        <v>19</v>
      </c>
      <c r="E86" s="210" t="s">
        <v>19</v>
      </c>
      <c r="F86" s="211">
        <v>0</v>
      </c>
      <c r="H86" s="34"/>
    </row>
    <row r="87" spans="2:8" s="1" customFormat="1" ht="16.75" customHeight="1">
      <c r="B87" s="34"/>
      <c r="C87" s="212" t="s">
        <v>1352</v>
      </c>
      <c r="D87" s="212" t="s">
        <v>473</v>
      </c>
      <c r="E87" s="19" t="s">
        <v>19</v>
      </c>
      <c r="F87" s="213">
        <v>0</v>
      </c>
      <c r="H87" s="34"/>
    </row>
    <row r="88" spans="2:8" s="1" customFormat="1" ht="16.75" customHeight="1">
      <c r="B88" s="34"/>
      <c r="C88" s="208" t="s">
        <v>148</v>
      </c>
      <c r="D88" s="209" t="s">
        <v>19</v>
      </c>
      <c r="E88" s="210" t="s">
        <v>19</v>
      </c>
      <c r="F88" s="211">
        <v>94.647999999999996</v>
      </c>
      <c r="H88" s="34"/>
    </row>
    <row r="89" spans="2:8" s="1" customFormat="1" ht="16.75" customHeight="1">
      <c r="B89" s="34"/>
      <c r="C89" s="212" t="s">
        <v>148</v>
      </c>
      <c r="D89" s="212" t="s">
        <v>1137</v>
      </c>
      <c r="E89" s="19" t="s">
        <v>19</v>
      </c>
      <c r="F89" s="213">
        <v>94.647999999999996</v>
      </c>
      <c r="H89" s="34"/>
    </row>
    <row r="90" spans="2:8" s="1" customFormat="1" ht="16.75" customHeight="1">
      <c r="B90" s="34"/>
      <c r="C90" s="214" t="s">
        <v>2775</v>
      </c>
      <c r="H90" s="34"/>
    </row>
    <row r="91" spans="2:8" s="1" customFormat="1" ht="16.75" customHeight="1">
      <c r="B91" s="34"/>
      <c r="C91" s="212" t="s">
        <v>1132</v>
      </c>
      <c r="D91" s="212" t="s">
        <v>1133</v>
      </c>
      <c r="E91" s="19" t="s">
        <v>212</v>
      </c>
      <c r="F91" s="213">
        <v>94.647999999999996</v>
      </c>
      <c r="H91" s="34"/>
    </row>
    <row r="92" spans="2:8" s="1" customFormat="1" ht="20">
      <c r="B92" s="34"/>
      <c r="C92" s="212" t="s">
        <v>544</v>
      </c>
      <c r="D92" s="212" t="s">
        <v>545</v>
      </c>
      <c r="E92" s="19" t="s">
        <v>212</v>
      </c>
      <c r="F92" s="213">
        <v>114.61</v>
      </c>
      <c r="H92" s="34"/>
    </row>
    <row r="93" spans="2:8" s="1" customFormat="1" ht="30">
      <c r="B93" s="34"/>
      <c r="C93" s="212" t="s">
        <v>1139</v>
      </c>
      <c r="D93" s="212" t="s">
        <v>1140</v>
      </c>
      <c r="E93" s="19" t="s">
        <v>212</v>
      </c>
      <c r="F93" s="213">
        <v>151.94900000000001</v>
      </c>
      <c r="H93" s="34"/>
    </row>
    <row r="94" spans="2:8" s="1" customFormat="1" ht="16.75" customHeight="1">
      <c r="B94" s="34"/>
      <c r="C94" s="208" t="s">
        <v>2776</v>
      </c>
      <c r="D94" s="209" t="s">
        <v>19</v>
      </c>
      <c r="E94" s="210" t="s">
        <v>19</v>
      </c>
      <c r="F94" s="211">
        <v>64.447999999999993</v>
      </c>
      <c r="H94" s="34"/>
    </row>
    <row r="95" spans="2:8" s="1" customFormat="1" ht="16.75" customHeight="1">
      <c r="B95" s="34"/>
      <c r="C95" s="208" t="s">
        <v>151</v>
      </c>
      <c r="D95" s="209" t="s">
        <v>19</v>
      </c>
      <c r="E95" s="210" t="s">
        <v>19</v>
      </c>
      <c r="F95" s="211">
        <v>8.73</v>
      </c>
      <c r="H95" s="34"/>
    </row>
    <row r="96" spans="2:8" s="1" customFormat="1" ht="16.75" customHeight="1">
      <c r="B96" s="34"/>
      <c r="C96" s="212" t="s">
        <v>151</v>
      </c>
      <c r="D96" s="212" t="s">
        <v>1151</v>
      </c>
      <c r="E96" s="19" t="s">
        <v>19</v>
      </c>
      <c r="F96" s="213">
        <v>8.73</v>
      </c>
      <c r="H96" s="34"/>
    </row>
    <row r="97" spans="2:8" s="1" customFormat="1" ht="16.75" customHeight="1">
      <c r="B97" s="34"/>
      <c r="C97" s="214" t="s">
        <v>2775</v>
      </c>
      <c r="H97" s="34"/>
    </row>
    <row r="98" spans="2:8" s="1" customFormat="1" ht="16.75" customHeight="1">
      <c r="B98" s="34"/>
      <c r="C98" s="212" t="s">
        <v>1146</v>
      </c>
      <c r="D98" s="212" t="s">
        <v>1147</v>
      </c>
      <c r="E98" s="19" t="s">
        <v>212</v>
      </c>
      <c r="F98" s="213">
        <v>8.73</v>
      </c>
      <c r="H98" s="34"/>
    </row>
    <row r="99" spans="2:8" s="1" customFormat="1" ht="16.75" customHeight="1">
      <c r="B99" s="34"/>
      <c r="C99" s="212" t="s">
        <v>1113</v>
      </c>
      <c r="D99" s="212" t="s">
        <v>1114</v>
      </c>
      <c r="E99" s="19" t="s">
        <v>212</v>
      </c>
      <c r="F99" s="213">
        <v>8.73</v>
      </c>
      <c r="H99" s="34"/>
    </row>
    <row r="100" spans="2:8" s="1" customFormat="1" ht="20">
      <c r="B100" s="34"/>
      <c r="C100" s="212" t="s">
        <v>1119</v>
      </c>
      <c r="D100" s="212" t="s">
        <v>1120</v>
      </c>
      <c r="E100" s="19" t="s">
        <v>212</v>
      </c>
      <c r="F100" s="213">
        <v>17.46</v>
      </c>
      <c r="H100" s="34"/>
    </row>
    <row r="101" spans="2:8" s="1" customFormat="1" ht="30">
      <c r="B101" s="34"/>
      <c r="C101" s="212" t="s">
        <v>1153</v>
      </c>
      <c r="D101" s="212" t="s">
        <v>1154</v>
      </c>
      <c r="E101" s="19" t="s">
        <v>212</v>
      </c>
      <c r="F101" s="213">
        <v>9.6029999999999998</v>
      </c>
      <c r="H101" s="34"/>
    </row>
    <row r="102" spans="2:8" s="1" customFormat="1" ht="16.75" customHeight="1">
      <c r="B102" s="34"/>
      <c r="C102" s="208" t="s">
        <v>154</v>
      </c>
      <c r="D102" s="209" t="s">
        <v>19</v>
      </c>
      <c r="E102" s="210" t="s">
        <v>19</v>
      </c>
      <c r="F102" s="211">
        <v>6.47</v>
      </c>
      <c r="H102" s="34"/>
    </row>
    <row r="103" spans="2:8" s="1" customFormat="1" ht="16.75" customHeight="1">
      <c r="B103" s="34"/>
      <c r="C103" s="212" t="s">
        <v>154</v>
      </c>
      <c r="D103" s="212" t="s">
        <v>1092</v>
      </c>
      <c r="E103" s="19" t="s">
        <v>19</v>
      </c>
      <c r="F103" s="213">
        <v>6.47</v>
      </c>
      <c r="H103" s="34"/>
    </row>
    <row r="104" spans="2:8" s="1" customFormat="1" ht="16.75" customHeight="1">
      <c r="B104" s="34"/>
      <c r="C104" s="214" t="s">
        <v>2775</v>
      </c>
      <c r="H104" s="34"/>
    </row>
    <row r="105" spans="2:8" s="1" customFormat="1" ht="20">
      <c r="B105" s="34"/>
      <c r="C105" s="212" t="s">
        <v>1087</v>
      </c>
      <c r="D105" s="212" t="s">
        <v>1088</v>
      </c>
      <c r="E105" s="19" t="s">
        <v>212</v>
      </c>
      <c r="F105" s="213">
        <v>6.47</v>
      </c>
      <c r="H105" s="34"/>
    </row>
    <row r="106" spans="2:8" s="1" customFormat="1" ht="16.75" customHeight="1">
      <c r="B106" s="34"/>
      <c r="C106" s="212" t="s">
        <v>1056</v>
      </c>
      <c r="D106" s="212" t="s">
        <v>1057</v>
      </c>
      <c r="E106" s="19" t="s">
        <v>212</v>
      </c>
      <c r="F106" s="213">
        <v>6.47</v>
      </c>
      <c r="H106" s="34"/>
    </row>
    <row r="107" spans="2:8" s="1" customFormat="1" ht="16.75" customHeight="1">
      <c r="B107" s="34"/>
      <c r="C107" s="212" t="s">
        <v>1062</v>
      </c>
      <c r="D107" s="212" t="s">
        <v>1063</v>
      </c>
      <c r="E107" s="19" t="s">
        <v>212</v>
      </c>
      <c r="F107" s="213">
        <v>6.47</v>
      </c>
      <c r="H107" s="34"/>
    </row>
    <row r="108" spans="2:8" s="1" customFormat="1" ht="16.75" customHeight="1">
      <c r="B108" s="34"/>
      <c r="C108" s="212" t="s">
        <v>1068</v>
      </c>
      <c r="D108" s="212" t="s">
        <v>1069</v>
      </c>
      <c r="E108" s="19" t="s">
        <v>212</v>
      </c>
      <c r="F108" s="213">
        <v>6.47</v>
      </c>
      <c r="H108" s="34"/>
    </row>
    <row r="109" spans="2:8" s="1" customFormat="1" ht="16.75" customHeight="1">
      <c r="B109" s="34"/>
      <c r="C109" s="212" t="s">
        <v>1099</v>
      </c>
      <c r="D109" s="212" t="s">
        <v>1100</v>
      </c>
      <c r="E109" s="19" t="s">
        <v>212</v>
      </c>
      <c r="F109" s="213">
        <v>6.47</v>
      </c>
      <c r="H109" s="34"/>
    </row>
    <row r="110" spans="2:8" s="1" customFormat="1" ht="7.4" customHeight="1">
      <c r="B110" s="43"/>
      <c r="C110" s="44"/>
      <c r="D110" s="44"/>
      <c r="E110" s="44"/>
      <c r="F110" s="44"/>
      <c r="G110" s="44"/>
      <c r="H110" s="34"/>
    </row>
    <row r="111" spans="2:8" s="1" customFormat="1" ht="10"/>
  </sheetData>
  <sheetProtection algorithmName="SHA-512" hashValue="N9QxI0HKN8gyvyJPlg4TvgZeW3zSrBz8Y8RYoi6Ww/VkcsaZI0JXTaacgCDlw2IccycsQjsAyVgpAWD1DrIQOw==" saltValue="QNN0NUjmM6vBIZ7b2noGqJ6toV1IlJt792fa2BLwu0kBxnLEIEMbtEjf4i9PGTU8VSsjY+ECOg5CrXLvtoCMT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4.5"/>
  <cols>
    <col min="1" max="1" width="8.33203125" style="215" customWidth="1"/>
    <col min="2" max="2" width="1.6640625" style="215" customWidth="1"/>
    <col min="3" max="4" width="5" style="215" customWidth="1"/>
    <col min="5" max="5" width="11.6640625" style="215" customWidth="1"/>
    <col min="6" max="6" width="9.109375" style="215" customWidth="1"/>
    <col min="7" max="7" width="5" style="215" customWidth="1"/>
    <col min="8" max="8" width="77.77734375" style="215" customWidth="1"/>
    <col min="9" max="10" width="20" style="215" customWidth="1"/>
    <col min="11" max="11" width="1.6640625" style="215" customWidth="1"/>
  </cols>
  <sheetData>
    <row r="1" spans="2:11" customFormat="1" ht="37.5" customHeight="1"/>
    <row r="2" spans="2:1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pans="2:11" s="17" customFormat="1" ht="45" customHeight="1">
      <c r="B3" s="219"/>
      <c r="C3" s="348" t="s">
        <v>2777</v>
      </c>
      <c r="D3" s="348"/>
      <c r="E3" s="348"/>
      <c r="F3" s="348"/>
      <c r="G3" s="348"/>
      <c r="H3" s="348"/>
      <c r="I3" s="348"/>
      <c r="J3" s="348"/>
      <c r="K3" s="220"/>
    </row>
    <row r="4" spans="2:11" customFormat="1" ht="25.5" customHeight="1">
      <c r="B4" s="221"/>
      <c r="C4" s="347" t="s">
        <v>2778</v>
      </c>
      <c r="D4" s="347"/>
      <c r="E4" s="347"/>
      <c r="F4" s="347"/>
      <c r="G4" s="347"/>
      <c r="H4" s="347"/>
      <c r="I4" s="347"/>
      <c r="J4" s="347"/>
      <c r="K4" s="222"/>
    </row>
    <row r="5" spans="2:11" customFormat="1" ht="5.25" customHeight="1">
      <c r="B5" s="221"/>
      <c r="C5" s="223"/>
      <c r="D5" s="223"/>
      <c r="E5" s="223"/>
      <c r="F5" s="223"/>
      <c r="G5" s="223"/>
      <c r="H5" s="223"/>
      <c r="I5" s="223"/>
      <c r="J5" s="223"/>
      <c r="K5" s="222"/>
    </row>
    <row r="6" spans="2:11" customFormat="1" ht="15" customHeight="1">
      <c r="B6" s="221"/>
      <c r="C6" s="346" t="s">
        <v>2779</v>
      </c>
      <c r="D6" s="346"/>
      <c r="E6" s="346"/>
      <c r="F6" s="346"/>
      <c r="G6" s="346"/>
      <c r="H6" s="346"/>
      <c r="I6" s="346"/>
      <c r="J6" s="346"/>
      <c r="K6" s="222"/>
    </row>
    <row r="7" spans="2:11" customFormat="1" ht="15" customHeight="1">
      <c r="B7" s="225"/>
      <c r="C7" s="346" t="s">
        <v>2780</v>
      </c>
      <c r="D7" s="346"/>
      <c r="E7" s="346"/>
      <c r="F7" s="346"/>
      <c r="G7" s="346"/>
      <c r="H7" s="346"/>
      <c r="I7" s="346"/>
      <c r="J7" s="346"/>
      <c r="K7" s="222"/>
    </row>
    <row r="8" spans="2:11" customFormat="1" ht="12.75" customHeight="1">
      <c r="B8" s="225"/>
      <c r="C8" s="224"/>
      <c r="D8" s="224"/>
      <c r="E8" s="224"/>
      <c r="F8" s="224"/>
      <c r="G8" s="224"/>
      <c r="H8" s="224"/>
      <c r="I8" s="224"/>
      <c r="J8" s="224"/>
      <c r="K8" s="222"/>
    </row>
    <row r="9" spans="2:11" customFormat="1" ht="15" customHeight="1">
      <c r="B9" s="225"/>
      <c r="C9" s="346" t="s">
        <v>2781</v>
      </c>
      <c r="D9" s="346"/>
      <c r="E9" s="346"/>
      <c r="F9" s="346"/>
      <c r="G9" s="346"/>
      <c r="H9" s="346"/>
      <c r="I9" s="346"/>
      <c r="J9" s="346"/>
      <c r="K9" s="222"/>
    </row>
    <row r="10" spans="2:11" customFormat="1" ht="15" customHeight="1">
      <c r="B10" s="225"/>
      <c r="C10" s="224"/>
      <c r="D10" s="346" t="s">
        <v>2782</v>
      </c>
      <c r="E10" s="346"/>
      <c r="F10" s="346"/>
      <c r="G10" s="346"/>
      <c r="H10" s="346"/>
      <c r="I10" s="346"/>
      <c r="J10" s="346"/>
      <c r="K10" s="222"/>
    </row>
    <row r="11" spans="2:11" customFormat="1" ht="15" customHeight="1">
      <c r="B11" s="225"/>
      <c r="C11" s="226"/>
      <c r="D11" s="346" t="s">
        <v>2783</v>
      </c>
      <c r="E11" s="346"/>
      <c r="F11" s="346"/>
      <c r="G11" s="346"/>
      <c r="H11" s="346"/>
      <c r="I11" s="346"/>
      <c r="J11" s="346"/>
      <c r="K11" s="222"/>
    </row>
    <row r="12" spans="2:11" customFormat="1" ht="15" customHeight="1">
      <c r="B12" s="225"/>
      <c r="C12" s="226"/>
      <c r="D12" s="224"/>
      <c r="E12" s="224"/>
      <c r="F12" s="224"/>
      <c r="G12" s="224"/>
      <c r="H12" s="224"/>
      <c r="I12" s="224"/>
      <c r="J12" s="224"/>
      <c r="K12" s="222"/>
    </row>
    <row r="13" spans="2:11" customFormat="1" ht="15" customHeight="1">
      <c r="B13" s="225"/>
      <c r="C13" s="226"/>
      <c r="D13" s="227" t="s">
        <v>2784</v>
      </c>
      <c r="E13" s="224"/>
      <c r="F13" s="224"/>
      <c r="G13" s="224"/>
      <c r="H13" s="224"/>
      <c r="I13" s="224"/>
      <c r="J13" s="224"/>
      <c r="K13" s="222"/>
    </row>
    <row r="14" spans="2:11" customFormat="1" ht="12.75" customHeight="1">
      <c r="B14" s="225"/>
      <c r="C14" s="226"/>
      <c r="D14" s="226"/>
      <c r="E14" s="226"/>
      <c r="F14" s="226"/>
      <c r="G14" s="226"/>
      <c r="H14" s="226"/>
      <c r="I14" s="226"/>
      <c r="J14" s="226"/>
      <c r="K14" s="222"/>
    </row>
    <row r="15" spans="2:11" customFormat="1" ht="15" customHeight="1">
      <c r="B15" s="225"/>
      <c r="C15" s="226"/>
      <c r="D15" s="346" t="s">
        <v>2785</v>
      </c>
      <c r="E15" s="346"/>
      <c r="F15" s="346"/>
      <c r="G15" s="346"/>
      <c r="H15" s="346"/>
      <c r="I15" s="346"/>
      <c r="J15" s="346"/>
      <c r="K15" s="222"/>
    </row>
    <row r="16" spans="2:11" customFormat="1" ht="15" customHeight="1">
      <c r="B16" s="225"/>
      <c r="C16" s="226"/>
      <c r="D16" s="346" t="s">
        <v>2786</v>
      </c>
      <c r="E16" s="346"/>
      <c r="F16" s="346"/>
      <c r="G16" s="346"/>
      <c r="H16" s="346"/>
      <c r="I16" s="346"/>
      <c r="J16" s="346"/>
      <c r="K16" s="222"/>
    </row>
    <row r="17" spans="2:11" customFormat="1" ht="15" customHeight="1">
      <c r="B17" s="225"/>
      <c r="C17" s="226"/>
      <c r="D17" s="346" t="s">
        <v>2787</v>
      </c>
      <c r="E17" s="346"/>
      <c r="F17" s="346"/>
      <c r="G17" s="346"/>
      <c r="H17" s="346"/>
      <c r="I17" s="346"/>
      <c r="J17" s="346"/>
      <c r="K17" s="222"/>
    </row>
    <row r="18" spans="2:11" customFormat="1" ht="15" customHeight="1">
      <c r="B18" s="225"/>
      <c r="C18" s="226"/>
      <c r="D18" s="226"/>
      <c r="E18" s="228" t="s">
        <v>78</v>
      </c>
      <c r="F18" s="346" t="s">
        <v>2788</v>
      </c>
      <c r="G18" s="346"/>
      <c r="H18" s="346"/>
      <c r="I18" s="346"/>
      <c r="J18" s="346"/>
      <c r="K18" s="222"/>
    </row>
    <row r="19" spans="2:11" customFormat="1" ht="15" customHeight="1">
      <c r="B19" s="225"/>
      <c r="C19" s="226"/>
      <c r="D19" s="226"/>
      <c r="E19" s="228" t="s">
        <v>2789</v>
      </c>
      <c r="F19" s="346" t="s">
        <v>2790</v>
      </c>
      <c r="G19" s="346"/>
      <c r="H19" s="346"/>
      <c r="I19" s="346"/>
      <c r="J19" s="346"/>
      <c r="K19" s="222"/>
    </row>
    <row r="20" spans="2:11" customFormat="1" ht="15" customHeight="1">
      <c r="B20" s="225"/>
      <c r="C20" s="226"/>
      <c r="D20" s="226"/>
      <c r="E20" s="228" t="s">
        <v>2791</v>
      </c>
      <c r="F20" s="346" t="s">
        <v>2792</v>
      </c>
      <c r="G20" s="346"/>
      <c r="H20" s="346"/>
      <c r="I20" s="346"/>
      <c r="J20" s="346"/>
      <c r="K20" s="222"/>
    </row>
    <row r="21" spans="2:11" customFormat="1" ht="15" customHeight="1">
      <c r="B21" s="225"/>
      <c r="C21" s="226"/>
      <c r="D21" s="226"/>
      <c r="E21" s="228" t="s">
        <v>131</v>
      </c>
      <c r="F21" s="346" t="s">
        <v>2793</v>
      </c>
      <c r="G21" s="346"/>
      <c r="H21" s="346"/>
      <c r="I21" s="346"/>
      <c r="J21" s="346"/>
      <c r="K21" s="222"/>
    </row>
    <row r="22" spans="2:11" customFormat="1" ht="15" customHeight="1">
      <c r="B22" s="225"/>
      <c r="C22" s="226"/>
      <c r="D22" s="226"/>
      <c r="E22" s="228" t="s">
        <v>2794</v>
      </c>
      <c r="F22" s="346" t="s">
        <v>1663</v>
      </c>
      <c r="G22" s="346"/>
      <c r="H22" s="346"/>
      <c r="I22" s="346"/>
      <c r="J22" s="346"/>
      <c r="K22" s="222"/>
    </row>
    <row r="23" spans="2:11" customFormat="1" ht="15" customHeight="1">
      <c r="B23" s="225"/>
      <c r="C23" s="226"/>
      <c r="D23" s="226"/>
      <c r="E23" s="228" t="s">
        <v>85</v>
      </c>
      <c r="F23" s="346" t="s">
        <v>2795</v>
      </c>
      <c r="G23" s="346"/>
      <c r="H23" s="346"/>
      <c r="I23" s="346"/>
      <c r="J23" s="346"/>
      <c r="K23" s="222"/>
    </row>
    <row r="24" spans="2:11" customFormat="1" ht="12.75" customHeight="1">
      <c r="B24" s="225"/>
      <c r="C24" s="226"/>
      <c r="D24" s="226"/>
      <c r="E24" s="226"/>
      <c r="F24" s="226"/>
      <c r="G24" s="226"/>
      <c r="H24" s="226"/>
      <c r="I24" s="226"/>
      <c r="J24" s="226"/>
      <c r="K24" s="222"/>
    </row>
    <row r="25" spans="2:11" customFormat="1" ht="15" customHeight="1">
      <c r="B25" s="225"/>
      <c r="C25" s="346" t="s">
        <v>2796</v>
      </c>
      <c r="D25" s="346"/>
      <c r="E25" s="346"/>
      <c r="F25" s="346"/>
      <c r="G25" s="346"/>
      <c r="H25" s="346"/>
      <c r="I25" s="346"/>
      <c r="J25" s="346"/>
      <c r="K25" s="222"/>
    </row>
    <row r="26" spans="2:11" customFormat="1" ht="15" customHeight="1">
      <c r="B26" s="225"/>
      <c r="C26" s="346" t="s">
        <v>2797</v>
      </c>
      <c r="D26" s="346"/>
      <c r="E26" s="346"/>
      <c r="F26" s="346"/>
      <c r="G26" s="346"/>
      <c r="H26" s="346"/>
      <c r="I26" s="346"/>
      <c r="J26" s="346"/>
      <c r="K26" s="222"/>
    </row>
    <row r="27" spans="2:11" customFormat="1" ht="15" customHeight="1">
      <c r="B27" s="225"/>
      <c r="C27" s="224"/>
      <c r="D27" s="346" t="s">
        <v>2798</v>
      </c>
      <c r="E27" s="346"/>
      <c r="F27" s="346"/>
      <c r="G27" s="346"/>
      <c r="H27" s="346"/>
      <c r="I27" s="346"/>
      <c r="J27" s="346"/>
      <c r="K27" s="222"/>
    </row>
    <row r="28" spans="2:11" customFormat="1" ht="15" customHeight="1">
      <c r="B28" s="225"/>
      <c r="C28" s="226"/>
      <c r="D28" s="346" t="s">
        <v>2799</v>
      </c>
      <c r="E28" s="346"/>
      <c r="F28" s="346"/>
      <c r="G28" s="346"/>
      <c r="H28" s="346"/>
      <c r="I28" s="346"/>
      <c r="J28" s="346"/>
      <c r="K28" s="222"/>
    </row>
    <row r="29" spans="2:11" customFormat="1" ht="12.75" customHeight="1">
      <c r="B29" s="225"/>
      <c r="C29" s="226"/>
      <c r="D29" s="226"/>
      <c r="E29" s="226"/>
      <c r="F29" s="226"/>
      <c r="G29" s="226"/>
      <c r="H29" s="226"/>
      <c r="I29" s="226"/>
      <c r="J29" s="226"/>
      <c r="K29" s="222"/>
    </row>
    <row r="30" spans="2:11" customFormat="1" ht="15" customHeight="1">
      <c r="B30" s="225"/>
      <c r="C30" s="226"/>
      <c r="D30" s="346" t="s">
        <v>2800</v>
      </c>
      <c r="E30" s="346"/>
      <c r="F30" s="346"/>
      <c r="G30" s="346"/>
      <c r="H30" s="346"/>
      <c r="I30" s="346"/>
      <c r="J30" s="346"/>
      <c r="K30" s="222"/>
    </row>
    <row r="31" spans="2:11" customFormat="1" ht="15" customHeight="1">
      <c r="B31" s="225"/>
      <c r="C31" s="226"/>
      <c r="D31" s="346" t="s">
        <v>2801</v>
      </c>
      <c r="E31" s="346"/>
      <c r="F31" s="346"/>
      <c r="G31" s="346"/>
      <c r="H31" s="346"/>
      <c r="I31" s="346"/>
      <c r="J31" s="346"/>
      <c r="K31" s="222"/>
    </row>
    <row r="32" spans="2:11" customFormat="1" ht="12.75" customHeight="1">
      <c r="B32" s="225"/>
      <c r="C32" s="226"/>
      <c r="D32" s="226"/>
      <c r="E32" s="226"/>
      <c r="F32" s="226"/>
      <c r="G32" s="226"/>
      <c r="H32" s="226"/>
      <c r="I32" s="226"/>
      <c r="J32" s="226"/>
      <c r="K32" s="222"/>
    </row>
    <row r="33" spans="2:11" customFormat="1" ht="15" customHeight="1">
      <c r="B33" s="225"/>
      <c r="C33" s="226"/>
      <c r="D33" s="346" t="s">
        <v>2802</v>
      </c>
      <c r="E33" s="346"/>
      <c r="F33" s="346"/>
      <c r="G33" s="346"/>
      <c r="H33" s="346"/>
      <c r="I33" s="346"/>
      <c r="J33" s="346"/>
      <c r="K33" s="222"/>
    </row>
    <row r="34" spans="2:11" customFormat="1" ht="15" customHeight="1">
      <c r="B34" s="225"/>
      <c r="C34" s="226"/>
      <c r="D34" s="346" t="s">
        <v>2803</v>
      </c>
      <c r="E34" s="346"/>
      <c r="F34" s="346"/>
      <c r="G34" s="346"/>
      <c r="H34" s="346"/>
      <c r="I34" s="346"/>
      <c r="J34" s="346"/>
      <c r="K34" s="222"/>
    </row>
    <row r="35" spans="2:11" customFormat="1" ht="15" customHeight="1">
      <c r="B35" s="225"/>
      <c r="C35" s="226"/>
      <c r="D35" s="346" t="s">
        <v>2804</v>
      </c>
      <c r="E35" s="346"/>
      <c r="F35" s="346"/>
      <c r="G35" s="346"/>
      <c r="H35" s="346"/>
      <c r="I35" s="346"/>
      <c r="J35" s="346"/>
      <c r="K35" s="222"/>
    </row>
    <row r="36" spans="2:11" customFormat="1" ht="15" customHeight="1">
      <c r="B36" s="225"/>
      <c r="C36" s="226"/>
      <c r="D36" s="224"/>
      <c r="E36" s="227" t="s">
        <v>193</v>
      </c>
      <c r="F36" s="224"/>
      <c r="G36" s="346" t="s">
        <v>2805</v>
      </c>
      <c r="H36" s="346"/>
      <c r="I36" s="346"/>
      <c r="J36" s="346"/>
      <c r="K36" s="222"/>
    </row>
    <row r="37" spans="2:11" customFormat="1" ht="30.75" customHeight="1">
      <c r="B37" s="225"/>
      <c r="C37" s="226"/>
      <c r="D37" s="224"/>
      <c r="E37" s="227" t="s">
        <v>2806</v>
      </c>
      <c r="F37" s="224"/>
      <c r="G37" s="346" t="s">
        <v>2807</v>
      </c>
      <c r="H37" s="346"/>
      <c r="I37" s="346"/>
      <c r="J37" s="346"/>
      <c r="K37" s="222"/>
    </row>
    <row r="38" spans="2:11" customFormat="1" ht="15" customHeight="1">
      <c r="B38" s="225"/>
      <c r="C38" s="226"/>
      <c r="D38" s="224"/>
      <c r="E38" s="227" t="s">
        <v>53</v>
      </c>
      <c r="F38" s="224"/>
      <c r="G38" s="346" t="s">
        <v>2808</v>
      </c>
      <c r="H38" s="346"/>
      <c r="I38" s="346"/>
      <c r="J38" s="346"/>
      <c r="K38" s="222"/>
    </row>
    <row r="39" spans="2:11" customFormat="1" ht="15" customHeight="1">
      <c r="B39" s="225"/>
      <c r="C39" s="226"/>
      <c r="D39" s="224"/>
      <c r="E39" s="227" t="s">
        <v>54</v>
      </c>
      <c r="F39" s="224"/>
      <c r="G39" s="346" t="s">
        <v>2809</v>
      </c>
      <c r="H39" s="346"/>
      <c r="I39" s="346"/>
      <c r="J39" s="346"/>
      <c r="K39" s="222"/>
    </row>
    <row r="40" spans="2:11" customFormat="1" ht="15" customHeight="1">
      <c r="B40" s="225"/>
      <c r="C40" s="226"/>
      <c r="D40" s="224"/>
      <c r="E40" s="227" t="s">
        <v>194</v>
      </c>
      <c r="F40" s="224"/>
      <c r="G40" s="346" t="s">
        <v>2810</v>
      </c>
      <c r="H40" s="346"/>
      <c r="I40" s="346"/>
      <c r="J40" s="346"/>
      <c r="K40" s="222"/>
    </row>
    <row r="41" spans="2:11" customFormat="1" ht="15" customHeight="1">
      <c r="B41" s="225"/>
      <c r="C41" s="226"/>
      <c r="D41" s="224"/>
      <c r="E41" s="227" t="s">
        <v>195</v>
      </c>
      <c r="F41" s="224"/>
      <c r="G41" s="346" t="s">
        <v>2811</v>
      </c>
      <c r="H41" s="346"/>
      <c r="I41" s="346"/>
      <c r="J41" s="346"/>
      <c r="K41" s="222"/>
    </row>
    <row r="42" spans="2:11" customFormat="1" ht="15" customHeight="1">
      <c r="B42" s="225"/>
      <c r="C42" s="226"/>
      <c r="D42" s="224"/>
      <c r="E42" s="227" t="s">
        <v>2812</v>
      </c>
      <c r="F42" s="224"/>
      <c r="G42" s="346" t="s">
        <v>2813</v>
      </c>
      <c r="H42" s="346"/>
      <c r="I42" s="346"/>
      <c r="J42" s="346"/>
      <c r="K42" s="222"/>
    </row>
    <row r="43" spans="2:11" customFormat="1" ht="15" customHeight="1">
      <c r="B43" s="225"/>
      <c r="C43" s="226"/>
      <c r="D43" s="224"/>
      <c r="E43" s="227"/>
      <c r="F43" s="224"/>
      <c r="G43" s="346" t="s">
        <v>2814</v>
      </c>
      <c r="H43" s="346"/>
      <c r="I43" s="346"/>
      <c r="J43" s="346"/>
      <c r="K43" s="222"/>
    </row>
    <row r="44" spans="2:11" customFormat="1" ht="15" customHeight="1">
      <c r="B44" s="225"/>
      <c r="C44" s="226"/>
      <c r="D44" s="224"/>
      <c r="E44" s="227" t="s">
        <v>2815</v>
      </c>
      <c r="F44" s="224"/>
      <c r="G44" s="346" t="s">
        <v>2816</v>
      </c>
      <c r="H44" s="346"/>
      <c r="I44" s="346"/>
      <c r="J44" s="346"/>
      <c r="K44" s="222"/>
    </row>
    <row r="45" spans="2:11" customFormat="1" ht="15" customHeight="1">
      <c r="B45" s="225"/>
      <c r="C45" s="226"/>
      <c r="D45" s="224"/>
      <c r="E45" s="227" t="s">
        <v>197</v>
      </c>
      <c r="F45" s="224"/>
      <c r="G45" s="346" t="s">
        <v>2817</v>
      </c>
      <c r="H45" s="346"/>
      <c r="I45" s="346"/>
      <c r="J45" s="346"/>
      <c r="K45" s="222"/>
    </row>
    <row r="46" spans="2:11" customFormat="1" ht="12.75" customHeight="1">
      <c r="B46" s="225"/>
      <c r="C46" s="226"/>
      <c r="D46" s="224"/>
      <c r="E46" s="224"/>
      <c r="F46" s="224"/>
      <c r="G46" s="224"/>
      <c r="H46" s="224"/>
      <c r="I46" s="224"/>
      <c r="J46" s="224"/>
      <c r="K46" s="222"/>
    </row>
    <row r="47" spans="2:11" customFormat="1" ht="15" customHeight="1">
      <c r="B47" s="225"/>
      <c r="C47" s="226"/>
      <c r="D47" s="346" t="s">
        <v>2818</v>
      </c>
      <c r="E47" s="346"/>
      <c r="F47" s="346"/>
      <c r="G47" s="346"/>
      <c r="H47" s="346"/>
      <c r="I47" s="346"/>
      <c r="J47" s="346"/>
      <c r="K47" s="222"/>
    </row>
    <row r="48" spans="2:11" customFormat="1" ht="15" customHeight="1">
      <c r="B48" s="225"/>
      <c r="C48" s="226"/>
      <c r="D48" s="226"/>
      <c r="E48" s="346" t="s">
        <v>2819</v>
      </c>
      <c r="F48" s="346"/>
      <c r="G48" s="346"/>
      <c r="H48" s="346"/>
      <c r="I48" s="346"/>
      <c r="J48" s="346"/>
      <c r="K48" s="222"/>
    </row>
    <row r="49" spans="2:11" customFormat="1" ht="15" customHeight="1">
      <c r="B49" s="225"/>
      <c r="C49" s="226"/>
      <c r="D49" s="226"/>
      <c r="E49" s="346" t="s">
        <v>2820</v>
      </c>
      <c r="F49" s="346"/>
      <c r="G49" s="346"/>
      <c r="H49" s="346"/>
      <c r="I49" s="346"/>
      <c r="J49" s="346"/>
      <c r="K49" s="222"/>
    </row>
    <row r="50" spans="2:11" customFormat="1" ht="15" customHeight="1">
      <c r="B50" s="225"/>
      <c r="C50" s="226"/>
      <c r="D50" s="226"/>
      <c r="E50" s="346" t="s">
        <v>2821</v>
      </c>
      <c r="F50" s="346"/>
      <c r="G50" s="346"/>
      <c r="H50" s="346"/>
      <c r="I50" s="346"/>
      <c r="J50" s="346"/>
      <c r="K50" s="222"/>
    </row>
    <row r="51" spans="2:11" customFormat="1" ht="15" customHeight="1">
      <c r="B51" s="225"/>
      <c r="C51" s="226"/>
      <c r="D51" s="346" t="s">
        <v>2822</v>
      </c>
      <c r="E51" s="346"/>
      <c r="F51" s="346"/>
      <c r="G51" s="346"/>
      <c r="H51" s="346"/>
      <c r="I51" s="346"/>
      <c r="J51" s="346"/>
      <c r="K51" s="222"/>
    </row>
    <row r="52" spans="2:11" customFormat="1" ht="25.5" customHeight="1">
      <c r="B52" s="221"/>
      <c r="C52" s="347" t="s">
        <v>2823</v>
      </c>
      <c r="D52" s="347"/>
      <c r="E52" s="347"/>
      <c r="F52" s="347"/>
      <c r="G52" s="347"/>
      <c r="H52" s="347"/>
      <c r="I52" s="347"/>
      <c r="J52" s="347"/>
      <c r="K52" s="222"/>
    </row>
    <row r="53" spans="2:11" customFormat="1" ht="5.25" customHeight="1">
      <c r="B53" s="221"/>
      <c r="C53" s="223"/>
      <c r="D53" s="223"/>
      <c r="E53" s="223"/>
      <c r="F53" s="223"/>
      <c r="G53" s="223"/>
      <c r="H53" s="223"/>
      <c r="I53" s="223"/>
      <c r="J53" s="223"/>
      <c r="K53" s="222"/>
    </row>
    <row r="54" spans="2:11" customFormat="1" ht="15" customHeight="1">
      <c r="B54" s="221"/>
      <c r="C54" s="346" t="s">
        <v>2824</v>
      </c>
      <c r="D54" s="346"/>
      <c r="E54" s="346"/>
      <c r="F54" s="346"/>
      <c r="G54" s="346"/>
      <c r="H54" s="346"/>
      <c r="I54" s="346"/>
      <c r="J54" s="346"/>
      <c r="K54" s="222"/>
    </row>
    <row r="55" spans="2:11" customFormat="1" ht="15" customHeight="1">
      <c r="B55" s="221"/>
      <c r="C55" s="346" t="s">
        <v>2825</v>
      </c>
      <c r="D55" s="346"/>
      <c r="E55" s="346"/>
      <c r="F55" s="346"/>
      <c r="G55" s="346"/>
      <c r="H55" s="346"/>
      <c r="I55" s="346"/>
      <c r="J55" s="346"/>
      <c r="K55" s="222"/>
    </row>
    <row r="56" spans="2:11" customFormat="1" ht="12.75" customHeight="1">
      <c r="B56" s="221"/>
      <c r="C56" s="224"/>
      <c r="D56" s="224"/>
      <c r="E56" s="224"/>
      <c r="F56" s="224"/>
      <c r="G56" s="224"/>
      <c r="H56" s="224"/>
      <c r="I56" s="224"/>
      <c r="J56" s="224"/>
      <c r="K56" s="222"/>
    </row>
    <row r="57" spans="2:11" customFormat="1" ht="15" customHeight="1">
      <c r="B57" s="221"/>
      <c r="C57" s="346" t="s">
        <v>2826</v>
      </c>
      <c r="D57" s="346"/>
      <c r="E57" s="346"/>
      <c r="F57" s="346"/>
      <c r="G57" s="346"/>
      <c r="H57" s="346"/>
      <c r="I57" s="346"/>
      <c r="J57" s="346"/>
      <c r="K57" s="222"/>
    </row>
    <row r="58" spans="2:11" customFormat="1" ht="15" customHeight="1">
      <c r="B58" s="221"/>
      <c r="C58" s="226"/>
      <c r="D58" s="346" t="s">
        <v>2827</v>
      </c>
      <c r="E58" s="346"/>
      <c r="F58" s="346"/>
      <c r="G58" s="346"/>
      <c r="H58" s="346"/>
      <c r="I58" s="346"/>
      <c r="J58" s="346"/>
      <c r="K58" s="222"/>
    </row>
    <row r="59" spans="2:11" customFormat="1" ht="15" customHeight="1">
      <c r="B59" s="221"/>
      <c r="C59" s="226"/>
      <c r="D59" s="346" t="s">
        <v>2828</v>
      </c>
      <c r="E59" s="346"/>
      <c r="F59" s="346"/>
      <c r="G59" s="346"/>
      <c r="H59" s="346"/>
      <c r="I59" s="346"/>
      <c r="J59" s="346"/>
      <c r="K59" s="222"/>
    </row>
    <row r="60" spans="2:11" customFormat="1" ht="15" customHeight="1">
      <c r="B60" s="221"/>
      <c r="C60" s="226"/>
      <c r="D60" s="346" t="s">
        <v>2829</v>
      </c>
      <c r="E60" s="346"/>
      <c r="F60" s="346"/>
      <c r="G60" s="346"/>
      <c r="H60" s="346"/>
      <c r="I60" s="346"/>
      <c r="J60" s="346"/>
      <c r="K60" s="222"/>
    </row>
    <row r="61" spans="2:11" customFormat="1" ht="15" customHeight="1">
      <c r="B61" s="221"/>
      <c r="C61" s="226"/>
      <c r="D61" s="346" t="s">
        <v>2830</v>
      </c>
      <c r="E61" s="346"/>
      <c r="F61" s="346"/>
      <c r="G61" s="346"/>
      <c r="H61" s="346"/>
      <c r="I61" s="346"/>
      <c r="J61" s="346"/>
      <c r="K61" s="222"/>
    </row>
    <row r="62" spans="2:11" customFormat="1" ht="15" customHeight="1">
      <c r="B62" s="221"/>
      <c r="C62" s="226"/>
      <c r="D62" s="349" t="s">
        <v>2831</v>
      </c>
      <c r="E62" s="349"/>
      <c r="F62" s="349"/>
      <c r="G62" s="349"/>
      <c r="H62" s="349"/>
      <c r="I62" s="349"/>
      <c r="J62" s="349"/>
      <c r="K62" s="222"/>
    </row>
    <row r="63" spans="2:11" customFormat="1" ht="15" customHeight="1">
      <c r="B63" s="221"/>
      <c r="C63" s="226"/>
      <c r="D63" s="346" t="s">
        <v>2832</v>
      </c>
      <c r="E63" s="346"/>
      <c r="F63" s="346"/>
      <c r="G63" s="346"/>
      <c r="H63" s="346"/>
      <c r="I63" s="346"/>
      <c r="J63" s="346"/>
      <c r="K63" s="222"/>
    </row>
    <row r="64" spans="2:11" customFormat="1" ht="12.75" customHeight="1">
      <c r="B64" s="221"/>
      <c r="C64" s="226"/>
      <c r="D64" s="226"/>
      <c r="E64" s="229"/>
      <c r="F64" s="226"/>
      <c r="G64" s="226"/>
      <c r="H64" s="226"/>
      <c r="I64" s="226"/>
      <c r="J64" s="226"/>
      <c r="K64" s="222"/>
    </row>
    <row r="65" spans="2:11" customFormat="1" ht="15" customHeight="1">
      <c r="B65" s="221"/>
      <c r="C65" s="226"/>
      <c r="D65" s="346" t="s">
        <v>2833</v>
      </c>
      <c r="E65" s="346"/>
      <c r="F65" s="346"/>
      <c r="G65" s="346"/>
      <c r="H65" s="346"/>
      <c r="I65" s="346"/>
      <c r="J65" s="346"/>
      <c r="K65" s="222"/>
    </row>
    <row r="66" spans="2:11" customFormat="1" ht="15" customHeight="1">
      <c r="B66" s="221"/>
      <c r="C66" s="226"/>
      <c r="D66" s="349" t="s">
        <v>2834</v>
      </c>
      <c r="E66" s="349"/>
      <c r="F66" s="349"/>
      <c r="G66" s="349"/>
      <c r="H66" s="349"/>
      <c r="I66" s="349"/>
      <c r="J66" s="349"/>
      <c r="K66" s="222"/>
    </row>
    <row r="67" spans="2:11" customFormat="1" ht="15" customHeight="1">
      <c r="B67" s="221"/>
      <c r="C67" s="226"/>
      <c r="D67" s="346" t="s">
        <v>2835</v>
      </c>
      <c r="E67" s="346"/>
      <c r="F67" s="346"/>
      <c r="G67" s="346"/>
      <c r="H67" s="346"/>
      <c r="I67" s="346"/>
      <c r="J67" s="346"/>
      <c r="K67" s="222"/>
    </row>
    <row r="68" spans="2:11" customFormat="1" ht="15" customHeight="1">
      <c r="B68" s="221"/>
      <c r="C68" s="226"/>
      <c r="D68" s="346" t="s">
        <v>2836</v>
      </c>
      <c r="E68" s="346"/>
      <c r="F68" s="346"/>
      <c r="G68" s="346"/>
      <c r="H68" s="346"/>
      <c r="I68" s="346"/>
      <c r="J68" s="346"/>
      <c r="K68" s="222"/>
    </row>
    <row r="69" spans="2:11" customFormat="1" ht="15" customHeight="1">
      <c r="B69" s="221"/>
      <c r="C69" s="226"/>
      <c r="D69" s="346" t="s">
        <v>2837</v>
      </c>
      <c r="E69" s="346"/>
      <c r="F69" s="346"/>
      <c r="G69" s="346"/>
      <c r="H69" s="346"/>
      <c r="I69" s="346"/>
      <c r="J69" s="346"/>
      <c r="K69" s="222"/>
    </row>
    <row r="70" spans="2:11" customFormat="1" ht="15" customHeight="1">
      <c r="B70" s="221"/>
      <c r="C70" s="226"/>
      <c r="D70" s="346" t="s">
        <v>2838</v>
      </c>
      <c r="E70" s="346"/>
      <c r="F70" s="346"/>
      <c r="G70" s="346"/>
      <c r="H70" s="346"/>
      <c r="I70" s="346"/>
      <c r="J70" s="346"/>
      <c r="K70" s="222"/>
    </row>
    <row r="71" spans="2:11" customFormat="1" ht="12.7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2"/>
    </row>
    <row r="72" spans="2:1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pans="2:1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pans="2:11" customFormat="1" ht="45" customHeight="1">
      <c r="B75" s="238"/>
      <c r="C75" s="350" t="s">
        <v>2839</v>
      </c>
      <c r="D75" s="350"/>
      <c r="E75" s="350"/>
      <c r="F75" s="350"/>
      <c r="G75" s="350"/>
      <c r="H75" s="350"/>
      <c r="I75" s="350"/>
      <c r="J75" s="350"/>
      <c r="K75" s="239"/>
    </row>
    <row r="76" spans="2:11" customFormat="1" ht="17.25" customHeight="1">
      <c r="B76" s="238"/>
      <c r="C76" s="240" t="s">
        <v>2840</v>
      </c>
      <c r="D76" s="240"/>
      <c r="E76" s="240"/>
      <c r="F76" s="240" t="s">
        <v>2841</v>
      </c>
      <c r="G76" s="241"/>
      <c r="H76" s="240" t="s">
        <v>54</v>
      </c>
      <c r="I76" s="240" t="s">
        <v>57</v>
      </c>
      <c r="J76" s="240" t="s">
        <v>2842</v>
      </c>
      <c r="K76" s="239"/>
    </row>
    <row r="77" spans="2:11" customFormat="1" ht="17.25" customHeight="1">
      <c r="B77" s="238"/>
      <c r="C77" s="242" t="s">
        <v>2843</v>
      </c>
      <c r="D77" s="242"/>
      <c r="E77" s="242"/>
      <c r="F77" s="243" t="s">
        <v>2844</v>
      </c>
      <c r="G77" s="244"/>
      <c r="H77" s="242"/>
      <c r="I77" s="242"/>
      <c r="J77" s="242" t="s">
        <v>2845</v>
      </c>
      <c r="K77" s="239"/>
    </row>
    <row r="78" spans="2:11" customFormat="1" ht="5.25" customHeight="1">
      <c r="B78" s="238"/>
      <c r="C78" s="245"/>
      <c r="D78" s="245"/>
      <c r="E78" s="245"/>
      <c r="F78" s="245"/>
      <c r="G78" s="246"/>
      <c r="H78" s="245"/>
      <c r="I78" s="245"/>
      <c r="J78" s="245"/>
      <c r="K78" s="239"/>
    </row>
    <row r="79" spans="2:11" customFormat="1" ht="15" customHeight="1">
      <c r="B79" s="238"/>
      <c r="C79" s="227" t="s">
        <v>53</v>
      </c>
      <c r="D79" s="247"/>
      <c r="E79" s="247"/>
      <c r="F79" s="248" t="s">
        <v>2846</v>
      </c>
      <c r="G79" s="249"/>
      <c r="H79" s="227" t="s">
        <v>2847</v>
      </c>
      <c r="I79" s="227" t="s">
        <v>2848</v>
      </c>
      <c r="J79" s="227">
        <v>20</v>
      </c>
      <c r="K79" s="239"/>
    </row>
    <row r="80" spans="2:11" customFormat="1" ht="15" customHeight="1">
      <c r="B80" s="238"/>
      <c r="C80" s="227" t="s">
        <v>2849</v>
      </c>
      <c r="D80" s="227"/>
      <c r="E80" s="227"/>
      <c r="F80" s="248" t="s">
        <v>2846</v>
      </c>
      <c r="G80" s="249"/>
      <c r="H80" s="227" t="s">
        <v>2850</v>
      </c>
      <c r="I80" s="227" t="s">
        <v>2848</v>
      </c>
      <c r="J80" s="227">
        <v>120</v>
      </c>
      <c r="K80" s="239"/>
    </row>
    <row r="81" spans="2:11" customFormat="1" ht="15" customHeight="1">
      <c r="B81" s="250"/>
      <c r="C81" s="227" t="s">
        <v>2851</v>
      </c>
      <c r="D81" s="227"/>
      <c r="E81" s="227"/>
      <c r="F81" s="248" t="s">
        <v>2852</v>
      </c>
      <c r="G81" s="249"/>
      <c r="H81" s="227" t="s">
        <v>2853</v>
      </c>
      <c r="I81" s="227" t="s">
        <v>2848</v>
      </c>
      <c r="J81" s="227">
        <v>50</v>
      </c>
      <c r="K81" s="239"/>
    </row>
    <row r="82" spans="2:11" customFormat="1" ht="15" customHeight="1">
      <c r="B82" s="250"/>
      <c r="C82" s="227" t="s">
        <v>2854</v>
      </c>
      <c r="D82" s="227"/>
      <c r="E82" s="227"/>
      <c r="F82" s="248" t="s">
        <v>2846</v>
      </c>
      <c r="G82" s="249"/>
      <c r="H82" s="227" t="s">
        <v>2855</v>
      </c>
      <c r="I82" s="227" t="s">
        <v>2856</v>
      </c>
      <c r="J82" s="227"/>
      <c r="K82" s="239"/>
    </row>
    <row r="83" spans="2:11" customFormat="1" ht="15" customHeight="1">
      <c r="B83" s="250"/>
      <c r="C83" s="227" t="s">
        <v>2857</v>
      </c>
      <c r="D83" s="227"/>
      <c r="E83" s="227"/>
      <c r="F83" s="248" t="s">
        <v>2852</v>
      </c>
      <c r="G83" s="227"/>
      <c r="H83" s="227" t="s">
        <v>2858</v>
      </c>
      <c r="I83" s="227" t="s">
        <v>2848</v>
      </c>
      <c r="J83" s="227">
        <v>15</v>
      </c>
      <c r="K83" s="239"/>
    </row>
    <row r="84" spans="2:11" customFormat="1" ht="15" customHeight="1">
      <c r="B84" s="250"/>
      <c r="C84" s="227" t="s">
        <v>2859</v>
      </c>
      <c r="D84" s="227"/>
      <c r="E84" s="227"/>
      <c r="F84" s="248" t="s">
        <v>2852</v>
      </c>
      <c r="G84" s="227"/>
      <c r="H84" s="227" t="s">
        <v>2860</v>
      </c>
      <c r="I84" s="227" t="s">
        <v>2848</v>
      </c>
      <c r="J84" s="227">
        <v>15</v>
      </c>
      <c r="K84" s="239"/>
    </row>
    <row r="85" spans="2:11" customFormat="1" ht="15" customHeight="1">
      <c r="B85" s="250"/>
      <c r="C85" s="227" t="s">
        <v>2861</v>
      </c>
      <c r="D85" s="227"/>
      <c r="E85" s="227"/>
      <c r="F85" s="248" t="s">
        <v>2852</v>
      </c>
      <c r="G85" s="227"/>
      <c r="H85" s="227" t="s">
        <v>2862</v>
      </c>
      <c r="I85" s="227" t="s">
        <v>2848</v>
      </c>
      <c r="J85" s="227">
        <v>20</v>
      </c>
      <c r="K85" s="239"/>
    </row>
    <row r="86" spans="2:11" customFormat="1" ht="15" customHeight="1">
      <c r="B86" s="250"/>
      <c r="C86" s="227" t="s">
        <v>2863</v>
      </c>
      <c r="D86" s="227"/>
      <c r="E86" s="227"/>
      <c r="F86" s="248" t="s">
        <v>2852</v>
      </c>
      <c r="G86" s="227"/>
      <c r="H86" s="227" t="s">
        <v>2864</v>
      </c>
      <c r="I86" s="227" t="s">
        <v>2848</v>
      </c>
      <c r="J86" s="227">
        <v>20</v>
      </c>
      <c r="K86" s="239"/>
    </row>
    <row r="87" spans="2:11" customFormat="1" ht="15" customHeight="1">
      <c r="B87" s="250"/>
      <c r="C87" s="227" t="s">
        <v>2865</v>
      </c>
      <c r="D87" s="227"/>
      <c r="E87" s="227"/>
      <c r="F87" s="248" t="s">
        <v>2852</v>
      </c>
      <c r="G87" s="249"/>
      <c r="H87" s="227" t="s">
        <v>2866</v>
      </c>
      <c r="I87" s="227" t="s">
        <v>2848</v>
      </c>
      <c r="J87" s="227">
        <v>50</v>
      </c>
      <c r="K87" s="239"/>
    </row>
    <row r="88" spans="2:11" customFormat="1" ht="15" customHeight="1">
      <c r="B88" s="250"/>
      <c r="C88" s="227" t="s">
        <v>2867</v>
      </c>
      <c r="D88" s="227"/>
      <c r="E88" s="227"/>
      <c r="F88" s="248" t="s">
        <v>2852</v>
      </c>
      <c r="G88" s="249"/>
      <c r="H88" s="227" t="s">
        <v>2868</v>
      </c>
      <c r="I88" s="227" t="s">
        <v>2848</v>
      </c>
      <c r="J88" s="227">
        <v>20</v>
      </c>
      <c r="K88" s="239"/>
    </row>
    <row r="89" spans="2:11" customFormat="1" ht="15" customHeight="1">
      <c r="B89" s="250"/>
      <c r="C89" s="227" t="s">
        <v>2869</v>
      </c>
      <c r="D89" s="227"/>
      <c r="E89" s="227"/>
      <c r="F89" s="248" t="s">
        <v>2852</v>
      </c>
      <c r="G89" s="249"/>
      <c r="H89" s="227" t="s">
        <v>2870</v>
      </c>
      <c r="I89" s="227" t="s">
        <v>2848</v>
      </c>
      <c r="J89" s="227">
        <v>20</v>
      </c>
      <c r="K89" s="239"/>
    </row>
    <row r="90" spans="2:11" customFormat="1" ht="15" customHeight="1">
      <c r="B90" s="250"/>
      <c r="C90" s="227" t="s">
        <v>2871</v>
      </c>
      <c r="D90" s="227"/>
      <c r="E90" s="227"/>
      <c r="F90" s="248" t="s">
        <v>2852</v>
      </c>
      <c r="G90" s="249"/>
      <c r="H90" s="227" t="s">
        <v>2872</v>
      </c>
      <c r="I90" s="227" t="s">
        <v>2848</v>
      </c>
      <c r="J90" s="227">
        <v>50</v>
      </c>
      <c r="K90" s="239"/>
    </row>
    <row r="91" spans="2:11" customFormat="1" ht="15" customHeight="1">
      <c r="B91" s="250"/>
      <c r="C91" s="227" t="s">
        <v>2873</v>
      </c>
      <c r="D91" s="227"/>
      <c r="E91" s="227"/>
      <c r="F91" s="248" t="s">
        <v>2852</v>
      </c>
      <c r="G91" s="249"/>
      <c r="H91" s="227" t="s">
        <v>2873</v>
      </c>
      <c r="I91" s="227" t="s">
        <v>2848</v>
      </c>
      <c r="J91" s="227">
        <v>50</v>
      </c>
      <c r="K91" s="239"/>
    </row>
    <row r="92" spans="2:11" customFormat="1" ht="15" customHeight="1">
      <c r="B92" s="250"/>
      <c r="C92" s="227" t="s">
        <v>2874</v>
      </c>
      <c r="D92" s="227"/>
      <c r="E92" s="227"/>
      <c r="F92" s="248" t="s">
        <v>2852</v>
      </c>
      <c r="G92" s="249"/>
      <c r="H92" s="227" t="s">
        <v>2875</v>
      </c>
      <c r="I92" s="227" t="s">
        <v>2848</v>
      </c>
      <c r="J92" s="227">
        <v>255</v>
      </c>
      <c r="K92" s="239"/>
    </row>
    <row r="93" spans="2:11" customFormat="1" ht="15" customHeight="1">
      <c r="B93" s="250"/>
      <c r="C93" s="227" t="s">
        <v>2876</v>
      </c>
      <c r="D93" s="227"/>
      <c r="E93" s="227"/>
      <c r="F93" s="248" t="s">
        <v>2846</v>
      </c>
      <c r="G93" s="249"/>
      <c r="H93" s="227" t="s">
        <v>2877</v>
      </c>
      <c r="I93" s="227" t="s">
        <v>2878</v>
      </c>
      <c r="J93" s="227"/>
      <c r="K93" s="239"/>
    </row>
    <row r="94" spans="2:11" customFormat="1" ht="15" customHeight="1">
      <c r="B94" s="250"/>
      <c r="C94" s="227" t="s">
        <v>2879</v>
      </c>
      <c r="D94" s="227"/>
      <c r="E94" s="227"/>
      <c r="F94" s="248" t="s">
        <v>2846</v>
      </c>
      <c r="G94" s="249"/>
      <c r="H94" s="227" t="s">
        <v>2880</v>
      </c>
      <c r="I94" s="227" t="s">
        <v>2881</v>
      </c>
      <c r="J94" s="227"/>
      <c r="K94" s="239"/>
    </row>
    <row r="95" spans="2:11" customFormat="1" ht="15" customHeight="1">
      <c r="B95" s="250"/>
      <c r="C95" s="227" t="s">
        <v>2882</v>
      </c>
      <c r="D95" s="227"/>
      <c r="E95" s="227"/>
      <c r="F95" s="248" t="s">
        <v>2846</v>
      </c>
      <c r="G95" s="249"/>
      <c r="H95" s="227" t="s">
        <v>2882</v>
      </c>
      <c r="I95" s="227" t="s">
        <v>2881</v>
      </c>
      <c r="J95" s="227"/>
      <c r="K95" s="239"/>
    </row>
    <row r="96" spans="2:11" customFormat="1" ht="15" customHeight="1">
      <c r="B96" s="250"/>
      <c r="C96" s="227" t="s">
        <v>38</v>
      </c>
      <c r="D96" s="227"/>
      <c r="E96" s="227"/>
      <c r="F96" s="248" t="s">
        <v>2846</v>
      </c>
      <c r="G96" s="249"/>
      <c r="H96" s="227" t="s">
        <v>2883</v>
      </c>
      <c r="I96" s="227" t="s">
        <v>2881</v>
      </c>
      <c r="J96" s="227"/>
      <c r="K96" s="239"/>
    </row>
    <row r="97" spans="2:11" customFormat="1" ht="15" customHeight="1">
      <c r="B97" s="250"/>
      <c r="C97" s="227" t="s">
        <v>48</v>
      </c>
      <c r="D97" s="227"/>
      <c r="E97" s="227"/>
      <c r="F97" s="248" t="s">
        <v>2846</v>
      </c>
      <c r="G97" s="249"/>
      <c r="H97" s="227" t="s">
        <v>2884</v>
      </c>
      <c r="I97" s="227" t="s">
        <v>2881</v>
      </c>
      <c r="J97" s="227"/>
      <c r="K97" s="239"/>
    </row>
    <row r="98" spans="2:1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pans="2:1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pans="2:1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pans="2:1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pans="2:11" customFormat="1" ht="45" customHeight="1">
      <c r="B102" s="238"/>
      <c r="C102" s="350" t="s">
        <v>2885</v>
      </c>
      <c r="D102" s="350"/>
      <c r="E102" s="350"/>
      <c r="F102" s="350"/>
      <c r="G102" s="350"/>
      <c r="H102" s="350"/>
      <c r="I102" s="350"/>
      <c r="J102" s="350"/>
      <c r="K102" s="239"/>
    </row>
    <row r="103" spans="2:11" customFormat="1" ht="17.25" customHeight="1">
      <c r="B103" s="238"/>
      <c r="C103" s="240" t="s">
        <v>2840</v>
      </c>
      <c r="D103" s="240"/>
      <c r="E103" s="240"/>
      <c r="F103" s="240" t="s">
        <v>2841</v>
      </c>
      <c r="G103" s="241"/>
      <c r="H103" s="240" t="s">
        <v>54</v>
      </c>
      <c r="I103" s="240" t="s">
        <v>57</v>
      </c>
      <c r="J103" s="240" t="s">
        <v>2842</v>
      </c>
      <c r="K103" s="239"/>
    </row>
    <row r="104" spans="2:11" customFormat="1" ht="17.25" customHeight="1">
      <c r="B104" s="238"/>
      <c r="C104" s="242" t="s">
        <v>2843</v>
      </c>
      <c r="D104" s="242"/>
      <c r="E104" s="242"/>
      <c r="F104" s="243" t="s">
        <v>2844</v>
      </c>
      <c r="G104" s="244"/>
      <c r="H104" s="242"/>
      <c r="I104" s="242"/>
      <c r="J104" s="242" t="s">
        <v>2845</v>
      </c>
      <c r="K104" s="239"/>
    </row>
    <row r="105" spans="2:11" customFormat="1" ht="5.25" customHeight="1">
      <c r="B105" s="238"/>
      <c r="C105" s="240"/>
      <c r="D105" s="240"/>
      <c r="E105" s="240"/>
      <c r="F105" s="240"/>
      <c r="G105" s="256"/>
      <c r="H105" s="240"/>
      <c r="I105" s="240"/>
      <c r="J105" s="240"/>
      <c r="K105" s="239"/>
    </row>
    <row r="106" spans="2:11" customFormat="1" ht="15" customHeight="1">
      <c r="B106" s="238"/>
      <c r="C106" s="227" t="s">
        <v>53</v>
      </c>
      <c r="D106" s="247"/>
      <c r="E106" s="247"/>
      <c r="F106" s="248" t="s">
        <v>2846</v>
      </c>
      <c r="G106" s="227"/>
      <c r="H106" s="227" t="s">
        <v>2886</v>
      </c>
      <c r="I106" s="227" t="s">
        <v>2848</v>
      </c>
      <c r="J106" s="227">
        <v>20</v>
      </c>
      <c r="K106" s="239"/>
    </row>
    <row r="107" spans="2:11" customFormat="1" ht="15" customHeight="1">
      <c r="B107" s="238"/>
      <c r="C107" s="227" t="s">
        <v>2849</v>
      </c>
      <c r="D107" s="227"/>
      <c r="E107" s="227"/>
      <c r="F107" s="248" t="s">
        <v>2846</v>
      </c>
      <c r="G107" s="227"/>
      <c r="H107" s="227" t="s">
        <v>2886</v>
      </c>
      <c r="I107" s="227" t="s">
        <v>2848</v>
      </c>
      <c r="J107" s="227">
        <v>120</v>
      </c>
      <c r="K107" s="239"/>
    </row>
    <row r="108" spans="2:11" customFormat="1" ht="15" customHeight="1">
      <c r="B108" s="250"/>
      <c r="C108" s="227" t="s">
        <v>2851</v>
      </c>
      <c r="D108" s="227"/>
      <c r="E108" s="227"/>
      <c r="F108" s="248" t="s">
        <v>2852</v>
      </c>
      <c r="G108" s="227"/>
      <c r="H108" s="227" t="s">
        <v>2886</v>
      </c>
      <c r="I108" s="227" t="s">
        <v>2848</v>
      </c>
      <c r="J108" s="227">
        <v>50</v>
      </c>
      <c r="K108" s="239"/>
    </row>
    <row r="109" spans="2:11" customFormat="1" ht="15" customHeight="1">
      <c r="B109" s="250"/>
      <c r="C109" s="227" t="s">
        <v>2854</v>
      </c>
      <c r="D109" s="227"/>
      <c r="E109" s="227"/>
      <c r="F109" s="248" t="s">
        <v>2846</v>
      </c>
      <c r="G109" s="227"/>
      <c r="H109" s="227" t="s">
        <v>2886</v>
      </c>
      <c r="I109" s="227" t="s">
        <v>2856</v>
      </c>
      <c r="J109" s="227"/>
      <c r="K109" s="239"/>
    </row>
    <row r="110" spans="2:11" customFormat="1" ht="15" customHeight="1">
      <c r="B110" s="250"/>
      <c r="C110" s="227" t="s">
        <v>2865</v>
      </c>
      <c r="D110" s="227"/>
      <c r="E110" s="227"/>
      <c r="F110" s="248" t="s">
        <v>2852</v>
      </c>
      <c r="G110" s="227"/>
      <c r="H110" s="227" t="s">
        <v>2886</v>
      </c>
      <c r="I110" s="227" t="s">
        <v>2848</v>
      </c>
      <c r="J110" s="227">
        <v>50</v>
      </c>
      <c r="K110" s="239"/>
    </row>
    <row r="111" spans="2:11" customFormat="1" ht="15" customHeight="1">
      <c r="B111" s="250"/>
      <c r="C111" s="227" t="s">
        <v>2873</v>
      </c>
      <c r="D111" s="227"/>
      <c r="E111" s="227"/>
      <c r="F111" s="248" t="s">
        <v>2852</v>
      </c>
      <c r="G111" s="227"/>
      <c r="H111" s="227" t="s">
        <v>2886</v>
      </c>
      <c r="I111" s="227" t="s">
        <v>2848</v>
      </c>
      <c r="J111" s="227">
        <v>50</v>
      </c>
      <c r="K111" s="239"/>
    </row>
    <row r="112" spans="2:11" customFormat="1" ht="15" customHeight="1">
      <c r="B112" s="250"/>
      <c r="C112" s="227" t="s">
        <v>2871</v>
      </c>
      <c r="D112" s="227"/>
      <c r="E112" s="227"/>
      <c r="F112" s="248" t="s">
        <v>2852</v>
      </c>
      <c r="G112" s="227"/>
      <c r="H112" s="227" t="s">
        <v>2886</v>
      </c>
      <c r="I112" s="227" t="s">
        <v>2848</v>
      </c>
      <c r="J112" s="227">
        <v>50</v>
      </c>
      <c r="K112" s="239"/>
    </row>
    <row r="113" spans="2:11" customFormat="1" ht="15" customHeight="1">
      <c r="B113" s="250"/>
      <c r="C113" s="227" t="s">
        <v>53</v>
      </c>
      <c r="D113" s="227"/>
      <c r="E113" s="227"/>
      <c r="F113" s="248" t="s">
        <v>2846</v>
      </c>
      <c r="G113" s="227"/>
      <c r="H113" s="227" t="s">
        <v>2887</v>
      </c>
      <c r="I113" s="227" t="s">
        <v>2848</v>
      </c>
      <c r="J113" s="227">
        <v>20</v>
      </c>
      <c r="K113" s="239"/>
    </row>
    <row r="114" spans="2:11" customFormat="1" ht="15" customHeight="1">
      <c r="B114" s="250"/>
      <c r="C114" s="227" t="s">
        <v>2888</v>
      </c>
      <c r="D114" s="227"/>
      <c r="E114" s="227"/>
      <c r="F114" s="248" t="s">
        <v>2846</v>
      </c>
      <c r="G114" s="227"/>
      <c r="H114" s="227" t="s">
        <v>2889</v>
      </c>
      <c r="I114" s="227" t="s">
        <v>2848</v>
      </c>
      <c r="J114" s="227">
        <v>120</v>
      </c>
      <c r="K114" s="239"/>
    </row>
    <row r="115" spans="2:11" customFormat="1" ht="15" customHeight="1">
      <c r="B115" s="250"/>
      <c r="C115" s="227" t="s">
        <v>38</v>
      </c>
      <c r="D115" s="227"/>
      <c r="E115" s="227"/>
      <c r="F115" s="248" t="s">
        <v>2846</v>
      </c>
      <c r="G115" s="227"/>
      <c r="H115" s="227" t="s">
        <v>2890</v>
      </c>
      <c r="I115" s="227" t="s">
        <v>2881</v>
      </c>
      <c r="J115" s="227"/>
      <c r="K115" s="239"/>
    </row>
    <row r="116" spans="2:11" customFormat="1" ht="15" customHeight="1">
      <c r="B116" s="250"/>
      <c r="C116" s="227" t="s">
        <v>48</v>
      </c>
      <c r="D116" s="227"/>
      <c r="E116" s="227"/>
      <c r="F116" s="248" t="s">
        <v>2846</v>
      </c>
      <c r="G116" s="227"/>
      <c r="H116" s="227" t="s">
        <v>2891</v>
      </c>
      <c r="I116" s="227" t="s">
        <v>2881</v>
      </c>
      <c r="J116" s="227"/>
      <c r="K116" s="239"/>
    </row>
    <row r="117" spans="2:11" customFormat="1" ht="15" customHeight="1">
      <c r="B117" s="250"/>
      <c r="C117" s="227" t="s">
        <v>57</v>
      </c>
      <c r="D117" s="227"/>
      <c r="E117" s="227"/>
      <c r="F117" s="248" t="s">
        <v>2846</v>
      </c>
      <c r="G117" s="227"/>
      <c r="H117" s="227" t="s">
        <v>2892</v>
      </c>
      <c r="I117" s="227" t="s">
        <v>2893</v>
      </c>
      <c r="J117" s="227"/>
      <c r="K117" s="239"/>
    </row>
    <row r="118" spans="2:1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pans="2:1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pans="2:1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pans="2:1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pans="2:11" customFormat="1" ht="45" customHeight="1">
      <c r="B122" s="264"/>
      <c r="C122" s="348" t="s">
        <v>2894</v>
      </c>
      <c r="D122" s="348"/>
      <c r="E122" s="348"/>
      <c r="F122" s="348"/>
      <c r="G122" s="348"/>
      <c r="H122" s="348"/>
      <c r="I122" s="348"/>
      <c r="J122" s="348"/>
      <c r="K122" s="265"/>
    </row>
    <row r="123" spans="2:11" customFormat="1" ht="17.25" customHeight="1">
      <c r="B123" s="266"/>
      <c r="C123" s="240" t="s">
        <v>2840</v>
      </c>
      <c r="D123" s="240"/>
      <c r="E123" s="240"/>
      <c r="F123" s="240" t="s">
        <v>2841</v>
      </c>
      <c r="G123" s="241"/>
      <c r="H123" s="240" t="s">
        <v>54</v>
      </c>
      <c r="I123" s="240" t="s">
        <v>57</v>
      </c>
      <c r="J123" s="240" t="s">
        <v>2842</v>
      </c>
      <c r="K123" s="267"/>
    </row>
    <row r="124" spans="2:11" customFormat="1" ht="17.25" customHeight="1">
      <c r="B124" s="266"/>
      <c r="C124" s="242" t="s">
        <v>2843</v>
      </c>
      <c r="D124" s="242"/>
      <c r="E124" s="242"/>
      <c r="F124" s="243" t="s">
        <v>2844</v>
      </c>
      <c r="G124" s="244"/>
      <c r="H124" s="242"/>
      <c r="I124" s="242"/>
      <c r="J124" s="242" t="s">
        <v>2845</v>
      </c>
      <c r="K124" s="267"/>
    </row>
    <row r="125" spans="2:11" customFormat="1" ht="5.25" customHeight="1">
      <c r="B125" s="268"/>
      <c r="C125" s="245"/>
      <c r="D125" s="245"/>
      <c r="E125" s="245"/>
      <c r="F125" s="245"/>
      <c r="G125" s="269"/>
      <c r="H125" s="245"/>
      <c r="I125" s="245"/>
      <c r="J125" s="245"/>
      <c r="K125" s="270"/>
    </row>
    <row r="126" spans="2:11" customFormat="1" ht="15" customHeight="1">
      <c r="B126" s="268"/>
      <c r="C126" s="227" t="s">
        <v>2849</v>
      </c>
      <c r="D126" s="247"/>
      <c r="E126" s="247"/>
      <c r="F126" s="248" t="s">
        <v>2846</v>
      </c>
      <c r="G126" s="227"/>
      <c r="H126" s="227" t="s">
        <v>2886</v>
      </c>
      <c r="I126" s="227" t="s">
        <v>2848</v>
      </c>
      <c r="J126" s="227">
        <v>120</v>
      </c>
      <c r="K126" s="271"/>
    </row>
    <row r="127" spans="2:11" customFormat="1" ht="15" customHeight="1">
      <c r="B127" s="268"/>
      <c r="C127" s="227" t="s">
        <v>2895</v>
      </c>
      <c r="D127" s="227"/>
      <c r="E127" s="227"/>
      <c r="F127" s="248" t="s">
        <v>2846</v>
      </c>
      <c r="G127" s="227"/>
      <c r="H127" s="227" t="s">
        <v>2896</v>
      </c>
      <c r="I127" s="227" t="s">
        <v>2848</v>
      </c>
      <c r="J127" s="227" t="s">
        <v>2897</v>
      </c>
      <c r="K127" s="271"/>
    </row>
    <row r="128" spans="2:11" customFormat="1" ht="15" customHeight="1">
      <c r="B128" s="268"/>
      <c r="C128" s="227" t="s">
        <v>85</v>
      </c>
      <c r="D128" s="227"/>
      <c r="E128" s="227"/>
      <c r="F128" s="248" t="s">
        <v>2846</v>
      </c>
      <c r="G128" s="227"/>
      <c r="H128" s="227" t="s">
        <v>2898</v>
      </c>
      <c r="I128" s="227" t="s">
        <v>2848</v>
      </c>
      <c r="J128" s="227" t="s">
        <v>2897</v>
      </c>
      <c r="K128" s="271"/>
    </row>
    <row r="129" spans="2:11" customFormat="1" ht="15" customHeight="1">
      <c r="B129" s="268"/>
      <c r="C129" s="227" t="s">
        <v>2857</v>
      </c>
      <c r="D129" s="227"/>
      <c r="E129" s="227"/>
      <c r="F129" s="248" t="s">
        <v>2852</v>
      </c>
      <c r="G129" s="227"/>
      <c r="H129" s="227" t="s">
        <v>2858</v>
      </c>
      <c r="I129" s="227" t="s">
        <v>2848</v>
      </c>
      <c r="J129" s="227">
        <v>15</v>
      </c>
      <c r="K129" s="271"/>
    </row>
    <row r="130" spans="2:11" customFormat="1" ht="15" customHeight="1">
      <c r="B130" s="268"/>
      <c r="C130" s="227" t="s">
        <v>2859</v>
      </c>
      <c r="D130" s="227"/>
      <c r="E130" s="227"/>
      <c r="F130" s="248" t="s">
        <v>2852</v>
      </c>
      <c r="G130" s="227"/>
      <c r="H130" s="227" t="s">
        <v>2860</v>
      </c>
      <c r="I130" s="227" t="s">
        <v>2848</v>
      </c>
      <c r="J130" s="227">
        <v>15</v>
      </c>
      <c r="K130" s="271"/>
    </row>
    <row r="131" spans="2:11" customFormat="1" ht="15" customHeight="1">
      <c r="B131" s="268"/>
      <c r="C131" s="227" t="s">
        <v>2861</v>
      </c>
      <c r="D131" s="227"/>
      <c r="E131" s="227"/>
      <c r="F131" s="248" t="s">
        <v>2852</v>
      </c>
      <c r="G131" s="227"/>
      <c r="H131" s="227" t="s">
        <v>2862</v>
      </c>
      <c r="I131" s="227" t="s">
        <v>2848</v>
      </c>
      <c r="J131" s="227">
        <v>20</v>
      </c>
      <c r="K131" s="271"/>
    </row>
    <row r="132" spans="2:11" customFormat="1" ht="15" customHeight="1">
      <c r="B132" s="268"/>
      <c r="C132" s="227" t="s">
        <v>2863</v>
      </c>
      <c r="D132" s="227"/>
      <c r="E132" s="227"/>
      <c r="F132" s="248" t="s">
        <v>2852</v>
      </c>
      <c r="G132" s="227"/>
      <c r="H132" s="227" t="s">
        <v>2864</v>
      </c>
      <c r="I132" s="227" t="s">
        <v>2848</v>
      </c>
      <c r="J132" s="227">
        <v>20</v>
      </c>
      <c r="K132" s="271"/>
    </row>
    <row r="133" spans="2:11" customFormat="1" ht="15" customHeight="1">
      <c r="B133" s="268"/>
      <c r="C133" s="227" t="s">
        <v>2851</v>
      </c>
      <c r="D133" s="227"/>
      <c r="E133" s="227"/>
      <c r="F133" s="248" t="s">
        <v>2852</v>
      </c>
      <c r="G133" s="227"/>
      <c r="H133" s="227" t="s">
        <v>2886</v>
      </c>
      <c r="I133" s="227" t="s">
        <v>2848</v>
      </c>
      <c r="J133" s="227">
        <v>50</v>
      </c>
      <c r="K133" s="271"/>
    </row>
    <row r="134" spans="2:11" customFormat="1" ht="15" customHeight="1">
      <c r="B134" s="268"/>
      <c r="C134" s="227" t="s">
        <v>2865</v>
      </c>
      <c r="D134" s="227"/>
      <c r="E134" s="227"/>
      <c r="F134" s="248" t="s">
        <v>2852</v>
      </c>
      <c r="G134" s="227"/>
      <c r="H134" s="227" t="s">
        <v>2886</v>
      </c>
      <c r="I134" s="227" t="s">
        <v>2848</v>
      </c>
      <c r="J134" s="227">
        <v>50</v>
      </c>
      <c r="K134" s="271"/>
    </row>
    <row r="135" spans="2:11" customFormat="1" ht="15" customHeight="1">
      <c r="B135" s="268"/>
      <c r="C135" s="227" t="s">
        <v>2871</v>
      </c>
      <c r="D135" s="227"/>
      <c r="E135" s="227"/>
      <c r="F135" s="248" t="s">
        <v>2852</v>
      </c>
      <c r="G135" s="227"/>
      <c r="H135" s="227" t="s">
        <v>2886</v>
      </c>
      <c r="I135" s="227" t="s">
        <v>2848</v>
      </c>
      <c r="J135" s="227">
        <v>50</v>
      </c>
      <c r="K135" s="271"/>
    </row>
    <row r="136" spans="2:11" customFormat="1" ht="15" customHeight="1">
      <c r="B136" s="268"/>
      <c r="C136" s="227" t="s">
        <v>2873</v>
      </c>
      <c r="D136" s="227"/>
      <c r="E136" s="227"/>
      <c r="F136" s="248" t="s">
        <v>2852</v>
      </c>
      <c r="G136" s="227"/>
      <c r="H136" s="227" t="s">
        <v>2886</v>
      </c>
      <c r="I136" s="227" t="s">
        <v>2848</v>
      </c>
      <c r="J136" s="227">
        <v>50</v>
      </c>
      <c r="K136" s="271"/>
    </row>
    <row r="137" spans="2:11" customFormat="1" ht="15" customHeight="1">
      <c r="B137" s="268"/>
      <c r="C137" s="227" t="s">
        <v>2874</v>
      </c>
      <c r="D137" s="227"/>
      <c r="E137" s="227"/>
      <c r="F137" s="248" t="s">
        <v>2852</v>
      </c>
      <c r="G137" s="227"/>
      <c r="H137" s="227" t="s">
        <v>2899</v>
      </c>
      <c r="I137" s="227" t="s">
        <v>2848</v>
      </c>
      <c r="J137" s="227">
        <v>255</v>
      </c>
      <c r="K137" s="271"/>
    </row>
    <row r="138" spans="2:11" customFormat="1" ht="15" customHeight="1">
      <c r="B138" s="268"/>
      <c r="C138" s="227" t="s">
        <v>2876</v>
      </c>
      <c r="D138" s="227"/>
      <c r="E138" s="227"/>
      <c r="F138" s="248" t="s">
        <v>2846</v>
      </c>
      <c r="G138" s="227"/>
      <c r="H138" s="227" t="s">
        <v>2900</v>
      </c>
      <c r="I138" s="227" t="s">
        <v>2878</v>
      </c>
      <c r="J138" s="227"/>
      <c r="K138" s="271"/>
    </row>
    <row r="139" spans="2:11" customFormat="1" ht="15" customHeight="1">
      <c r="B139" s="268"/>
      <c r="C139" s="227" t="s">
        <v>2879</v>
      </c>
      <c r="D139" s="227"/>
      <c r="E139" s="227"/>
      <c r="F139" s="248" t="s">
        <v>2846</v>
      </c>
      <c r="G139" s="227"/>
      <c r="H139" s="227" t="s">
        <v>2901</v>
      </c>
      <c r="I139" s="227" t="s">
        <v>2881</v>
      </c>
      <c r="J139" s="227"/>
      <c r="K139" s="271"/>
    </row>
    <row r="140" spans="2:11" customFormat="1" ht="15" customHeight="1">
      <c r="B140" s="268"/>
      <c r="C140" s="227" t="s">
        <v>2882</v>
      </c>
      <c r="D140" s="227"/>
      <c r="E140" s="227"/>
      <c r="F140" s="248" t="s">
        <v>2846</v>
      </c>
      <c r="G140" s="227"/>
      <c r="H140" s="227" t="s">
        <v>2882</v>
      </c>
      <c r="I140" s="227" t="s">
        <v>2881</v>
      </c>
      <c r="J140" s="227"/>
      <c r="K140" s="271"/>
    </row>
    <row r="141" spans="2:11" customFormat="1" ht="15" customHeight="1">
      <c r="B141" s="268"/>
      <c r="C141" s="227" t="s">
        <v>38</v>
      </c>
      <c r="D141" s="227"/>
      <c r="E141" s="227"/>
      <c r="F141" s="248" t="s">
        <v>2846</v>
      </c>
      <c r="G141" s="227"/>
      <c r="H141" s="227" t="s">
        <v>2902</v>
      </c>
      <c r="I141" s="227" t="s">
        <v>2881</v>
      </c>
      <c r="J141" s="227"/>
      <c r="K141" s="271"/>
    </row>
    <row r="142" spans="2:11" customFormat="1" ht="15" customHeight="1">
      <c r="B142" s="268"/>
      <c r="C142" s="227" t="s">
        <v>2903</v>
      </c>
      <c r="D142" s="227"/>
      <c r="E142" s="227"/>
      <c r="F142" s="248" t="s">
        <v>2846</v>
      </c>
      <c r="G142" s="227"/>
      <c r="H142" s="227" t="s">
        <v>2904</v>
      </c>
      <c r="I142" s="227" t="s">
        <v>2881</v>
      </c>
      <c r="J142" s="227"/>
      <c r="K142" s="271"/>
    </row>
    <row r="143" spans="2:1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pans="2:1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pans="2:1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pans="2:1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pans="2:11" customFormat="1" ht="45" customHeight="1">
      <c r="B147" s="238"/>
      <c r="C147" s="350" t="s">
        <v>2905</v>
      </c>
      <c r="D147" s="350"/>
      <c r="E147" s="350"/>
      <c r="F147" s="350"/>
      <c r="G147" s="350"/>
      <c r="H147" s="350"/>
      <c r="I147" s="350"/>
      <c r="J147" s="350"/>
      <c r="K147" s="239"/>
    </row>
    <row r="148" spans="2:11" customFormat="1" ht="17.25" customHeight="1">
      <c r="B148" s="238"/>
      <c r="C148" s="240" t="s">
        <v>2840</v>
      </c>
      <c r="D148" s="240"/>
      <c r="E148" s="240"/>
      <c r="F148" s="240" t="s">
        <v>2841</v>
      </c>
      <c r="G148" s="241"/>
      <c r="H148" s="240" t="s">
        <v>54</v>
      </c>
      <c r="I148" s="240" t="s">
        <v>57</v>
      </c>
      <c r="J148" s="240" t="s">
        <v>2842</v>
      </c>
      <c r="K148" s="239"/>
    </row>
    <row r="149" spans="2:11" customFormat="1" ht="17.25" customHeight="1">
      <c r="B149" s="238"/>
      <c r="C149" s="242" t="s">
        <v>2843</v>
      </c>
      <c r="D149" s="242"/>
      <c r="E149" s="242"/>
      <c r="F149" s="243" t="s">
        <v>2844</v>
      </c>
      <c r="G149" s="244"/>
      <c r="H149" s="242"/>
      <c r="I149" s="242"/>
      <c r="J149" s="242" t="s">
        <v>2845</v>
      </c>
      <c r="K149" s="239"/>
    </row>
    <row r="150" spans="2:11" customFormat="1" ht="5.25" customHeight="1">
      <c r="B150" s="250"/>
      <c r="C150" s="245"/>
      <c r="D150" s="245"/>
      <c r="E150" s="245"/>
      <c r="F150" s="245"/>
      <c r="G150" s="246"/>
      <c r="H150" s="245"/>
      <c r="I150" s="245"/>
      <c r="J150" s="245"/>
      <c r="K150" s="271"/>
    </row>
    <row r="151" spans="2:11" customFormat="1" ht="15" customHeight="1">
      <c r="B151" s="250"/>
      <c r="C151" s="275" t="s">
        <v>2849</v>
      </c>
      <c r="D151" s="227"/>
      <c r="E151" s="227"/>
      <c r="F151" s="276" t="s">
        <v>2846</v>
      </c>
      <c r="G151" s="227"/>
      <c r="H151" s="275" t="s">
        <v>2886</v>
      </c>
      <c r="I151" s="275" t="s">
        <v>2848</v>
      </c>
      <c r="J151" s="275">
        <v>120</v>
      </c>
      <c r="K151" s="271"/>
    </row>
    <row r="152" spans="2:11" customFormat="1" ht="15" customHeight="1">
      <c r="B152" s="250"/>
      <c r="C152" s="275" t="s">
        <v>2895</v>
      </c>
      <c r="D152" s="227"/>
      <c r="E152" s="227"/>
      <c r="F152" s="276" t="s">
        <v>2846</v>
      </c>
      <c r="G152" s="227"/>
      <c r="H152" s="275" t="s">
        <v>2906</v>
      </c>
      <c r="I152" s="275" t="s">
        <v>2848</v>
      </c>
      <c r="J152" s="275" t="s">
        <v>2897</v>
      </c>
      <c r="K152" s="271"/>
    </row>
    <row r="153" spans="2:11" customFormat="1" ht="15" customHeight="1">
      <c r="B153" s="250"/>
      <c r="C153" s="275" t="s">
        <v>85</v>
      </c>
      <c r="D153" s="227"/>
      <c r="E153" s="227"/>
      <c r="F153" s="276" t="s">
        <v>2846</v>
      </c>
      <c r="G153" s="227"/>
      <c r="H153" s="275" t="s">
        <v>2907</v>
      </c>
      <c r="I153" s="275" t="s">
        <v>2848</v>
      </c>
      <c r="J153" s="275" t="s">
        <v>2897</v>
      </c>
      <c r="K153" s="271"/>
    </row>
    <row r="154" spans="2:11" customFormat="1" ht="15" customHeight="1">
      <c r="B154" s="250"/>
      <c r="C154" s="275" t="s">
        <v>2851</v>
      </c>
      <c r="D154" s="227"/>
      <c r="E154" s="227"/>
      <c r="F154" s="276" t="s">
        <v>2852</v>
      </c>
      <c r="G154" s="227"/>
      <c r="H154" s="275" t="s">
        <v>2886</v>
      </c>
      <c r="I154" s="275" t="s">
        <v>2848</v>
      </c>
      <c r="J154" s="275">
        <v>50</v>
      </c>
      <c r="K154" s="271"/>
    </row>
    <row r="155" spans="2:11" customFormat="1" ht="15" customHeight="1">
      <c r="B155" s="250"/>
      <c r="C155" s="275" t="s">
        <v>2854</v>
      </c>
      <c r="D155" s="227"/>
      <c r="E155" s="227"/>
      <c r="F155" s="276" t="s">
        <v>2846</v>
      </c>
      <c r="G155" s="227"/>
      <c r="H155" s="275" t="s">
        <v>2886</v>
      </c>
      <c r="I155" s="275" t="s">
        <v>2856</v>
      </c>
      <c r="J155" s="275"/>
      <c r="K155" s="271"/>
    </row>
    <row r="156" spans="2:11" customFormat="1" ht="15" customHeight="1">
      <c r="B156" s="250"/>
      <c r="C156" s="275" t="s">
        <v>2865</v>
      </c>
      <c r="D156" s="227"/>
      <c r="E156" s="227"/>
      <c r="F156" s="276" t="s">
        <v>2852</v>
      </c>
      <c r="G156" s="227"/>
      <c r="H156" s="275" t="s">
        <v>2886</v>
      </c>
      <c r="I156" s="275" t="s">
        <v>2848</v>
      </c>
      <c r="J156" s="275">
        <v>50</v>
      </c>
      <c r="K156" s="271"/>
    </row>
    <row r="157" spans="2:11" customFormat="1" ht="15" customHeight="1">
      <c r="B157" s="250"/>
      <c r="C157" s="275" t="s">
        <v>2873</v>
      </c>
      <c r="D157" s="227"/>
      <c r="E157" s="227"/>
      <c r="F157" s="276" t="s">
        <v>2852</v>
      </c>
      <c r="G157" s="227"/>
      <c r="H157" s="275" t="s">
        <v>2886</v>
      </c>
      <c r="I157" s="275" t="s">
        <v>2848</v>
      </c>
      <c r="J157" s="275">
        <v>50</v>
      </c>
      <c r="K157" s="271"/>
    </row>
    <row r="158" spans="2:11" customFormat="1" ht="15" customHeight="1">
      <c r="B158" s="250"/>
      <c r="C158" s="275" t="s">
        <v>2871</v>
      </c>
      <c r="D158" s="227"/>
      <c r="E158" s="227"/>
      <c r="F158" s="276" t="s">
        <v>2852</v>
      </c>
      <c r="G158" s="227"/>
      <c r="H158" s="275" t="s">
        <v>2886</v>
      </c>
      <c r="I158" s="275" t="s">
        <v>2848</v>
      </c>
      <c r="J158" s="275">
        <v>50</v>
      </c>
      <c r="K158" s="271"/>
    </row>
    <row r="159" spans="2:11" customFormat="1" ht="15" customHeight="1">
      <c r="B159" s="250"/>
      <c r="C159" s="275" t="s">
        <v>158</v>
      </c>
      <c r="D159" s="227"/>
      <c r="E159" s="227"/>
      <c r="F159" s="276" t="s">
        <v>2846</v>
      </c>
      <c r="G159" s="227"/>
      <c r="H159" s="275" t="s">
        <v>2908</v>
      </c>
      <c r="I159" s="275" t="s">
        <v>2848</v>
      </c>
      <c r="J159" s="275" t="s">
        <v>2909</v>
      </c>
      <c r="K159" s="271"/>
    </row>
    <row r="160" spans="2:11" customFormat="1" ht="15" customHeight="1">
      <c r="B160" s="250"/>
      <c r="C160" s="275" t="s">
        <v>2910</v>
      </c>
      <c r="D160" s="227"/>
      <c r="E160" s="227"/>
      <c r="F160" s="276" t="s">
        <v>2846</v>
      </c>
      <c r="G160" s="227"/>
      <c r="H160" s="275" t="s">
        <v>2911</v>
      </c>
      <c r="I160" s="275" t="s">
        <v>2881</v>
      </c>
      <c r="J160" s="275"/>
      <c r="K160" s="271"/>
    </row>
    <row r="161" spans="2:11" customFormat="1" ht="15" customHeight="1">
      <c r="B161" s="277"/>
      <c r="C161" s="257"/>
      <c r="D161" s="257"/>
      <c r="E161" s="257"/>
      <c r="F161" s="257"/>
      <c r="G161" s="257"/>
      <c r="H161" s="257"/>
      <c r="I161" s="257"/>
      <c r="J161" s="257"/>
      <c r="K161" s="278"/>
    </row>
    <row r="162" spans="2:11" customFormat="1" ht="18.75" customHeight="1">
      <c r="B162" s="259"/>
      <c r="C162" s="269"/>
      <c r="D162" s="269"/>
      <c r="E162" s="269"/>
      <c r="F162" s="279"/>
      <c r="G162" s="269"/>
      <c r="H162" s="269"/>
      <c r="I162" s="269"/>
      <c r="J162" s="269"/>
      <c r="K162" s="259"/>
    </row>
    <row r="163" spans="2:11" customFormat="1" ht="18.75" customHeight="1"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</row>
    <row r="164" spans="2:1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pans="2:11" customFormat="1" ht="45" customHeight="1">
      <c r="B165" s="219"/>
      <c r="C165" s="348" t="s">
        <v>2912</v>
      </c>
      <c r="D165" s="348"/>
      <c r="E165" s="348"/>
      <c r="F165" s="348"/>
      <c r="G165" s="348"/>
      <c r="H165" s="348"/>
      <c r="I165" s="348"/>
      <c r="J165" s="348"/>
      <c r="K165" s="220"/>
    </row>
    <row r="166" spans="2:11" customFormat="1" ht="17.25" customHeight="1">
      <c r="B166" s="219"/>
      <c r="C166" s="240" t="s">
        <v>2840</v>
      </c>
      <c r="D166" s="240"/>
      <c r="E166" s="240"/>
      <c r="F166" s="240" t="s">
        <v>2841</v>
      </c>
      <c r="G166" s="280"/>
      <c r="H166" s="281" t="s">
        <v>54</v>
      </c>
      <c r="I166" s="281" t="s">
        <v>57</v>
      </c>
      <c r="J166" s="240" t="s">
        <v>2842</v>
      </c>
      <c r="K166" s="220"/>
    </row>
    <row r="167" spans="2:11" customFormat="1" ht="17.25" customHeight="1">
      <c r="B167" s="221"/>
      <c r="C167" s="242" t="s">
        <v>2843</v>
      </c>
      <c r="D167" s="242"/>
      <c r="E167" s="242"/>
      <c r="F167" s="243" t="s">
        <v>2844</v>
      </c>
      <c r="G167" s="282"/>
      <c r="H167" s="283"/>
      <c r="I167" s="283"/>
      <c r="J167" s="242" t="s">
        <v>2845</v>
      </c>
      <c r="K167" s="222"/>
    </row>
    <row r="168" spans="2:11" customFormat="1" ht="5.25" customHeight="1">
      <c r="B168" s="250"/>
      <c r="C168" s="245"/>
      <c r="D168" s="245"/>
      <c r="E168" s="245"/>
      <c r="F168" s="245"/>
      <c r="G168" s="246"/>
      <c r="H168" s="245"/>
      <c r="I168" s="245"/>
      <c r="J168" s="245"/>
      <c r="K168" s="271"/>
    </row>
    <row r="169" spans="2:11" customFormat="1" ht="15" customHeight="1">
      <c r="B169" s="250"/>
      <c r="C169" s="227" t="s">
        <v>2849</v>
      </c>
      <c r="D169" s="227"/>
      <c r="E169" s="227"/>
      <c r="F169" s="248" t="s">
        <v>2846</v>
      </c>
      <c r="G169" s="227"/>
      <c r="H169" s="227" t="s">
        <v>2886</v>
      </c>
      <c r="I169" s="227" t="s">
        <v>2848</v>
      </c>
      <c r="J169" s="227">
        <v>120</v>
      </c>
      <c r="K169" s="271"/>
    </row>
    <row r="170" spans="2:11" customFormat="1" ht="15" customHeight="1">
      <c r="B170" s="250"/>
      <c r="C170" s="227" t="s">
        <v>2895</v>
      </c>
      <c r="D170" s="227"/>
      <c r="E170" s="227"/>
      <c r="F170" s="248" t="s">
        <v>2846</v>
      </c>
      <c r="G170" s="227"/>
      <c r="H170" s="227" t="s">
        <v>2896</v>
      </c>
      <c r="I170" s="227" t="s">
        <v>2848</v>
      </c>
      <c r="J170" s="227" t="s">
        <v>2897</v>
      </c>
      <c r="K170" s="271"/>
    </row>
    <row r="171" spans="2:11" customFormat="1" ht="15" customHeight="1">
      <c r="B171" s="250"/>
      <c r="C171" s="227" t="s">
        <v>85</v>
      </c>
      <c r="D171" s="227"/>
      <c r="E171" s="227"/>
      <c r="F171" s="248" t="s">
        <v>2846</v>
      </c>
      <c r="G171" s="227"/>
      <c r="H171" s="227" t="s">
        <v>2913</v>
      </c>
      <c r="I171" s="227" t="s">
        <v>2848</v>
      </c>
      <c r="J171" s="227" t="s">
        <v>2897</v>
      </c>
      <c r="K171" s="271"/>
    </row>
    <row r="172" spans="2:11" customFormat="1" ht="15" customHeight="1">
      <c r="B172" s="250"/>
      <c r="C172" s="227" t="s">
        <v>2851</v>
      </c>
      <c r="D172" s="227"/>
      <c r="E172" s="227"/>
      <c r="F172" s="248" t="s">
        <v>2852</v>
      </c>
      <c r="G172" s="227"/>
      <c r="H172" s="227" t="s">
        <v>2913</v>
      </c>
      <c r="I172" s="227" t="s">
        <v>2848</v>
      </c>
      <c r="J172" s="227">
        <v>50</v>
      </c>
      <c r="K172" s="271"/>
    </row>
    <row r="173" spans="2:11" customFormat="1" ht="15" customHeight="1">
      <c r="B173" s="250"/>
      <c r="C173" s="227" t="s">
        <v>2854</v>
      </c>
      <c r="D173" s="227"/>
      <c r="E173" s="227"/>
      <c r="F173" s="248" t="s">
        <v>2846</v>
      </c>
      <c r="G173" s="227"/>
      <c r="H173" s="227" t="s">
        <v>2913</v>
      </c>
      <c r="I173" s="227" t="s">
        <v>2856</v>
      </c>
      <c r="J173" s="227"/>
      <c r="K173" s="271"/>
    </row>
    <row r="174" spans="2:11" customFormat="1" ht="15" customHeight="1">
      <c r="B174" s="250"/>
      <c r="C174" s="227" t="s">
        <v>2865</v>
      </c>
      <c r="D174" s="227"/>
      <c r="E174" s="227"/>
      <c r="F174" s="248" t="s">
        <v>2852</v>
      </c>
      <c r="G174" s="227"/>
      <c r="H174" s="227" t="s">
        <v>2913</v>
      </c>
      <c r="I174" s="227" t="s">
        <v>2848</v>
      </c>
      <c r="J174" s="227">
        <v>50</v>
      </c>
      <c r="K174" s="271"/>
    </row>
    <row r="175" spans="2:11" customFormat="1" ht="15" customHeight="1">
      <c r="B175" s="250"/>
      <c r="C175" s="227" t="s">
        <v>2873</v>
      </c>
      <c r="D175" s="227"/>
      <c r="E175" s="227"/>
      <c r="F175" s="248" t="s">
        <v>2852</v>
      </c>
      <c r="G175" s="227"/>
      <c r="H175" s="227" t="s">
        <v>2913</v>
      </c>
      <c r="I175" s="227" t="s">
        <v>2848</v>
      </c>
      <c r="J175" s="227">
        <v>50</v>
      </c>
      <c r="K175" s="271"/>
    </row>
    <row r="176" spans="2:11" customFormat="1" ht="15" customHeight="1">
      <c r="B176" s="250"/>
      <c r="C176" s="227" t="s">
        <v>2871</v>
      </c>
      <c r="D176" s="227"/>
      <c r="E176" s="227"/>
      <c r="F176" s="248" t="s">
        <v>2852</v>
      </c>
      <c r="G176" s="227"/>
      <c r="H176" s="227" t="s">
        <v>2913</v>
      </c>
      <c r="I176" s="227" t="s">
        <v>2848</v>
      </c>
      <c r="J176" s="227">
        <v>50</v>
      </c>
      <c r="K176" s="271"/>
    </row>
    <row r="177" spans="2:11" customFormat="1" ht="15" customHeight="1">
      <c r="B177" s="250"/>
      <c r="C177" s="227" t="s">
        <v>193</v>
      </c>
      <c r="D177" s="227"/>
      <c r="E177" s="227"/>
      <c r="F177" s="248" t="s">
        <v>2846</v>
      </c>
      <c r="G177" s="227"/>
      <c r="H177" s="227" t="s">
        <v>2914</v>
      </c>
      <c r="I177" s="227" t="s">
        <v>2915</v>
      </c>
      <c r="J177" s="227"/>
      <c r="K177" s="271"/>
    </row>
    <row r="178" spans="2:11" customFormat="1" ht="15" customHeight="1">
      <c r="B178" s="250"/>
      <c r="C178" s="227" t="s">
        <v>57</v>
      </c>
      <c r="D178" s="227"/>
      <c r="E178" s="227"/>
      <c r="F178" s="248" t="s">
        <v>2846</v>
      </c>
      <c r="G178" s="227"/>
      <c r="H178" s="227" t="s">
        <v>2916</v>
      </c>
      <c r="I178" s="227" t="s">
        <v>2917</v>
      </c>
      <c r="J178" s="227">
        <v>1</v>
      </c>
      <c r="K178" s="271"/>
    </row>
    <row r="179" spans="2:11" customFormat="1" ht="15" customHeight="1">
      <c r="B179" s="250"/>
      <c r="C179" s="227" t="s">
        <v>53</v>
      </c>
      <c r="D179" s="227"/>
      <c r="E179" s="227"/>
      <c r="F179" s="248" t="s">
        <v>2846</v>
      </c>
      <c r="G179" s="227"/>
      <c r="H179" s="227" t="s">
        <v>2918</v>
      </c>
      <c r="I179" s="227" t="s">
        <v>2848</v>
      </c>
      <c r="J179" s="227">
        <v>20</v>
      </c>
      <c r="K179" s="271"/>
    </row>
    <row r="180" spans="2:11" customFormat="1" ht="15" customHeight="1">
      <c r="B180" s="250"/>
      <c r="C180" s="227" t="s">
        <v>54</v>
      </c>
      <c r="D180" s="227"/>
      <c r="E180" s="227"/>
      <c r="F180" s="248" t="s">
        <v>2846</v>
      </c>
      <c r="G180" s="227"/>
      <c r="H180" s="227" t="s">
        <v>2919</v>
      </c>
      <c r="I180" s="227" t="s">
        <v>2848</v>
      </c>
      <c r="J180" s="227">
        <v>255</v>
      </c>
      <c r="K180" s="271"/>
    </row>
    <row r="181" spans="2:11" customFormat="1" ht="15" customHeight="1">
      <c r="B181" s="250"/>
      <c r="C181" s="227" t="s">
        <v>194</v>
      </c>
      <c r="D181" s="227"/>
      <c r="E181" s="227"/>
      <c r="F181" s="248" t="s">
        <v>2846</v>
      </c>
      <c r="G181" s="227"/>
      <c r="H181" s="227" t="s">
        <v>2810</v>
      </c>
      <c r="I181" s="227" t="s">
        <v>2848</v>
      </c>
      <c r="J181" s="227">
        <v>10</v>
      </c>
      <c r="K181" s="271"/>
    </row>
    <row r="182" spans="2:11" customFormat="1" ht="15" customHeight="1">
      <c r="B182" s="250"/>
      <c r="C182" s="227" t="s">
        <v>195</v>
      </c>
      <c r="D182" s="227"/>
      <c r="E182" s="227"/>
      <c r="F182" s="248" t="s">
        <v>2846</v>
      </c>
      <c r="G182" s="227"/>
      <c r="H182" s="227" t="s">
        <v>2920</v>
      </c>
      <c r="I182" s="227" t="s">
        <v>2881</v>
      </c>
      <c r="J182" s="227"/>
      <c r="K182" s="271"/>
    </row>
    <row r="183" spans="2:11" customFormat="1" ht="15" customHeight="1">
      <c r="B183" s="250"/>
      <c r="C183" s="227" t="s">
        <v>2921</v>
      </c>
      <c r="D183" s="227"/>
      <c r="E183" s="227"/>
      <c r="F183" s="248" t="s">
        <v>2846</v>
      </c>
      <c r="G183" s="227"/>
      <c r="H183" s="227" t="s">
        <v>2922</v>
      </c>
      <c r="I183" s="227" t="s">
        <v>2881</v>
      </c>
      <c r="J183" s="227"/>
      <c r="K183" s="271"/>
    </row>
    <row r="184" spans="2:11" customFormat="1" ht="15" customHeight="1">
      <c r="B184" s="250"/>
      <c r="C184" s="227" t="s">
        <v>2910</v>
      </c>
      <c r="D184" s="227"/>
      <c r="E184" s="227"/>
      <c r="F184" s="248" t="s">
        <v>2846</v>
      </c>
      <c r="G184" s="227"/>
      <c r="H184" s="227" t="s">
        <v>2923</v>
      </c>
      <c r="I184" s="227" t="s">
        <v>2881</v>
      </c>
      <c r="J184" s="227"/>
      <c r="K184" s="271"/>
    </row>
    <row r="185" spans="2:11" customFormat="1" ht="15" customHeight="1">
      <c r="B185" s="250"/>
      <c r="C185" s="227" t="s">
        <v>197</v>
      </c>
      <c r="D185" s="227"/>
      <c r="E185" s="227"/>
      <c r="F185" s="248" t="s">
        <v>2852</v>
      </c>
      <c r="G185" s="227"/>
      <c r="H185" s="227" t="s">
        <v>2924</v>
      </c>
      <c r="I185" s="227" t="s">
        <v>2848</v>
      </c>
      <c r="J185" s="227">
        <v>50</v>
      </c>
      <c r="K185" s="271"/>
    </row>
    <row r="186" spans="2:11" customFormat="1" ht="15" customHeight="1">
      <c r="B186" s="250"/>
      <c r="C186" s="227" t="s">
        <v>2925</v>
      </c>
      <c r="D186" s="227"/>
      <c r="E186" s="227"/>
      <c r="F186" s="248" t="s">
        <v>2852</v>
      </c>
      <c r="G186" s="227"/>
      <c r="H186" s="227" t="s">
        <v>2926</v>
      </c>
      <c r="I186" s="227" t="s">
        <v>2927</v>
      </c>
      <c r="J186" s="227"/>
      <c r="K186" s="271"/>
    </row>
    <row r="187" spans="2:11" customFormat="1" ht="15" customHeight="1">
      <c r="B187" s="250"/>
      <c r="C187" s="227" t="s">
        <v>2928</v>
      </c>
      <c r="D187" s="227"/>
      <c r="E187" s="227"/>
      <c r="F187" s="248" t="s">
        <v>2852</v>
      </c>
      <c r="G187" s="227"/>
      <c r="H187" s="227" t="s">
        <v>2929</v>
      </c>
      <c r="I187" s="227" t="s">
        <v>2927</v>
      </c>
      <c r="J187" s="227"/>
      <c r="K187" s="271"/>
    </row>
    <row r="188" spans="2:11" customFormat="1" ht="15" customHeight="1">
      <c r="B188" s="250"/>
      <c r="C188" s="227" t="s">
        <v>2930</v>
      </c>
      <c r="D188" s="227"/>
      <c r="E188" s="227"/>
      <c r="F188" s="248" t="s">
        <v>2852</v>
      </c>
      <c r="G188" s="227"/>
      <c r="H188" s="227" t="s">
        <v>2931</v>
      </c>
      <c r="I188" s="227" t="s">
        <v>2927</v>
      </c>
      <c r="J188" s="227"/>
      <c r="K188" s="271"/>
    </row>
    <row r="189" spans="2:11" customFormat="1" ht="15" customHeight="1">
      <c r="B189" s="250"/>
      <c r="C189" s="284" t="s">
        <v>2932</v>
      </c>
      <c r="D189" s="227"/>
      <c r="E189" s="227"/>
      <c r="F189" s="248" t="s">
        <v>2852</v>
      </c>
      <c r="G189" s="227"/>
      <c r="H189" s="227" t="s">
        <v>2933</v>
      </c>
      <c r="I189" s="227" t="s">
        <v>2934</v>
      </c>
      <c r="J189" s="285" t="s">
        <v>2935</v>
      </c>
      <c r="K189" s="271"/>
    </row>
    <row r="190" spans="2:11" customFormat="1" ht="15" customHeight="1">
      <c r="B190" s="286"/>
      <c r="C190" s="287" t="s">
        <v>2936</v>
      </c>
      <c r="D190" s="288"/>
      <c r="E190" s="288"/>
      <c r="F190" s="289" t="s">
        <v>2852</v>
      </c>
      <c r="G190" s="288"/>
      <c r="H190" s="288" t="s">
        <v>2937</v>
      </c>
      <c r="I190" s="288" t="s">
        <v>2934</v>
      </c>
      <c r="J190" s="290" t="s">
        <v>2935</v>
      </c>
      <c r="K190" s="291"/>
    </row>
    <row r="191" spans="2:11" customFormat="1" ht="15" customHeight="1">
      <c r="B191" s="250"/>
      <c r="C191" s="284" t="s">
        <v>42</v>
      </c>
      <c r="D191" s="227"/>
      <c r="E191" s="227"/>
      <c r="F191" s="248" t="s">
        <v>2846</v>
      </c>
      <c r="G191" s="227"/>
      <c r="H191" s="224" t="s">
        <v>2938</v>
      </c>
      <c r="I191" s="227" t="s">
        <v>2939</v>
      </c>
      <c r="J191" s="227"/>
      <c r="K191" s="271"/>
    </row>
    <row r="192" spans="2:11" customFormat="1" ht="15" customHeight="1">
      <c r="B192" s="250"/>
      <c r="C192" s="284" t="s">
        <v>2940</v>
      </c>
      <c r="D192" s="227"/>
      <c r="E192" s="227"/>
      <c r="F192" s="248" t="s">
        <v>2846</v>
      </c>
      <c r="G192" s="227"/>
      <c r="H192" s="227" t="s">
        <v>2941</v>
      </c>
      <c r="I192" s="227" t="s">
        <v>2881</v>
      </c>
      <c r="J192" s="227"/>
      <c r="K192" s="271"/>
    </row>
    <row r="193" spans="2:11" customFormat="1" ht="15" customHeight="1">
      <c r="B193" s="250"/>
      <c r="C193" s="284" t="s">
        <v>2942</v>
      </c>
      <c r="D193" s="227"/>
      <c r="E193" s="227"/>
      <c r="F193" s="248" t="s">
        <v>2846</v>
      </c>
      <c r="G193" s="227"/>
      <c r="H193" s="227" t="s">
        <v>2943</v>
      </c>
      <c r="I193" s="227" t="s">
        <v>2881</v>
      </c>
      <c r="J193" s="227"/>
      <c r="K193" s="271"/>
    </row>
    <row r="194" spans="2:11" customFormat="1" ht="15" customHeight="1">
      <c r="B194" s="250"/>
      <c r="C194" s="284" t="s">
        <v>2944</v>
      </c>
      <c r="D194" s="227"/>
      <c r="E194" s="227"/>
      <c r="F194" s="248" t="s">
        <v>2852</v>
      </c>
      <c r="G194" s="227"/>
      <c r="H194" s="227" t="s">
        <v>2945</v>
      </c>
      <c r="I194" s="227" t="s">
        <v>2881</v>
      </c>
      <c r="J194" s="227"/>
      <c r="K194" s="271"/>
    </row>
    <row r="195" spans="2:11" customFormat="1" ht="15" customHeight="1">
      <c r="B195" s="277"/>
      <c r="C195" s="292"/>
      <c r="D195" s="257"/>
      <c r="E195" s="257"/>
      <c r="F195" s="257"/>
      <c r="G195" s="257"/>
      <c r="H195" s="257"/>
      <c r="I195" s="257"/>
      <c r="J195" s="257"/>
      <c r="K195" s="278"/>
    </row>
    <row r="196" spans="2:11" customFormat="1" ht="18.75" customHeight="1">
      <c r="B196" s="259"/>
      <c r="C196" s="269"/>
      <c r="D196" s="269"/>
      <c r="E196" s="269"/>
      <c r="F196" s="279"/>
      <c r="G196" s="269"/>
      <c r="H196" s="269"/>
      <c r="I196" s="269"/>
      <c r="J196" s="269"/>
      <c r="K196" s="259"/>
    </row>
    <row r="197" spans="2:11" customFormat="1" ht="18.75" customHeight="1">
      <c r="B197" s="259"/>
      <c r="C197" s="269"/>
      <c r="D197" s="269"/>
      <c r="E197" s="269"/>
      <c r="F197" s="279"/>
      <c r="G197" s="269"/>
      <c r="H197" s="269"/>
      <c r="I197" s="269"/>
      <c r="J197" s="269"/>
      <c r="K197" s="259"/>
    </row>
    <row r="198" spans="2:11" customFormat="1" ht="18.75" customHeight="1">
      <c r="B198" s="234"/>
      <c r="C198" s="234"/>
      <c r="D198" s="234"/>
      <c r="E198" s="234"/>
      <c r="F198" s="234"/>
      <c r="G198" s="234"/>
      <c r="H198" s="234"/>
      <c r="I198" s="234"/>
      <c r="J198" s="234"/>
      <c r="K198" s="234"/>
    </row>
    <row r="199" spans="2:11" customFormat="1" ht="12">
      <c r="B199" s="216"/>
      <c r="C199" s="217"/>
      <c r="D199" s="217"/>
      <c r="E199" s="217"/>
      <c r="F199" s="217"/>
      <c r="G199" s="217"/>
      <c r="H199" s="217"/>
      <c r="I199" s="217"/>
      <c r="J199" s="217"/>
      <c r="K199" s="218"/>
    </row>
    <row r="200" spans="2:11" customFormat="1" ht="20.5">
      <c r="B200" s="219"/>
      <c r="C200" s="348" t="s">
        <v>2946</v>
      </c>
      <c r="D200" s="348"/>
      <c r="E200" s="348"/>
      <c r="F200" s="348"/>
      <c r="G200" s="348"/>
      <c r="H200" s="348"/>
      <c r="I200" s="348"/>
      <c r="J200" s="348"/>
      <c r="K200" s="220"/>
    </row>
    <row r="201" spans="2:11" customFormat="1" ht="25.5" customHeight="1">
      <c r="B201" s="219"/>
      <c r="C201" s="293" t="s">
        <v>2947</v>
      </c>
      <c r="D201" s="293"/>
      <c r="E201" s="293"/>
      <c r="F201" s="293" t="s">
        <v>2948</v>
      </c>
      <c r="G201" s="294"/>
      <c r="H201" s="351" t="s">
        <v>2949</v>
      </c>
      <c r="I201" s="351"/>
      <c r="J201" s="351"/>
      <c r="K201" s="220"/>
    </row>
    <row r="202" spans="2:11" customFormat="1" ht="5.25" customHeight="1">
      <c r="B202" s="250"/>
      <c r="C202" s="245"/>
      <c r="D202" s="245"/>
      <c r="E202" s="245"/>
      <c r="F202" s="245"/>
      <c r="G202" s="269"/>
      <c r="H202" s="245"/>
      <c r="I202" s="245"/>
      <c r="J202" s="245"/>
      <c r="K202" s="271"/>
    </row>
    <row r="203" spans="2:11" customFormat="1" ht="15" customHeight="1">
      <c r="B203" s="250"/>
      <c r="C203" s="227" t="s">
        <v>2939</v>
      </c>
      <c r="D203" s="227"/>
      <c r="E203" s="227"/>
      <c r="F203" s="248" t="s">
        <v>43</v>
      </c>
      <c r="G203" s="227"/>
      <c r="H203" s="352" t="s">
        <v>2950</v>
      </c>
      <c r="I203" s="352"/>
      <c r="J203" s="352"/>
      <c r="K203" s="271"/>
    </row>
    <row r="204" spans="2:11" customFormat="1" ht="15" customHeight="1">
      <c r="B204" s="250"/>
      <c r="C204" s="227"/>
      <c r="D204" s="227"/>
      <c r="E204" s="227"/>
      <c r="F204" s="248" t="s">
        <v>44</v>
      </c>
      <c r="G204" s="227"/>
      <c r="H204" s="352" t="s">
        <v>2951</v>
      </c>
      <c r="I204" s="352"/>
      <c r="J204" s="352"/>
      <c r="K204" s="271"/>
    </row>
    <row r="205" spans="2:11" customFormat="1" ht="15" customHeight="1">
      <c r="B205" s="250"/>
      <c r="C205" s="227"/>
      <c r="D205" s="227"/>
      <c r="E205" s="227"/>
      <c r="F205" s="248" t="s">
        <v>47</v>
      </c>
      <c r="G205" s="227"/>
      <c r="H205" s="352" t="s">
        <v>2952</v>
      </c>
      <c r="I205" s="352"/>
      <c r="J205" s="352"/>
      <c r="K205" s="271"/>
    </row>
    <row r="206" spans="2:11" customFormat="1" ht="15" customHeight="1">
      <c r="B206" s="250"/>
      <c r="C206" s="227"/>
      <c r="D206" s="227"/>
      <c r="E206" s="227"/>
      <c r="F206" s="248" t="s">
        <v>45</v>
      </c>
      <c r="G206" s="227"/>
      <c r="H206" s="352" t="s">
        <v>2953</v>
      </c>
      <c r="I206" s="352"/>
      <c r="J206" s="352"/>
      <c r="K206" s="271"/>
    </row>
    <row r="207" spans="2:11" customFormat="1" ht="15" customHeight="1">
      <c r="B207" s="250"/>
      <c r="C207" s="227"/>
      <c r="D207" s="227"/>
      <c r="E207" s="227"/>
      <c r="F207" s="248" t="s">
        <v>46</v>
      </c>
      <c r="G207" s="227"/>
      <c r="H207" s="352" t="s">
        <v>2954</v>
      </c>
      <c r="I207" s="352"/>
      <c r="J207" s="352"/>
      <c r="K207" s="271"/>
    </row>
    <row r="208" spans="2:11" customFormat="1" ht="15" customHeight="1">
      <c r="B208" s="250"/>
      <c r="C208" s="227"/>
      <c r="D208" s="227"/>
      <c r="E208" s="227"/>
      <c r="F208" s="248"/>
      <c r="G208" s="227"/>
      <c r="H208" s="227"/>
      <c r="I208" s="227"/>
      <c r="J208" s="227"/>
      <c r="K208" s="271"/>
    </row>
    <row r="209" spans="2:11" customFormat="1" ht="15" customHeight="1">
      <c r="B209" s="250"/>
      <c r="C209" s="227" t="s">
        <v>2893</v>
      </c>
      <c r="D209" s="227"/>
      <c r="E209" s="227"/>
      <c r="F209" s="248" t="s">
        <v>78</v>
      </c>
      <c r="G209" s="227"/>
      <c r="H209" s="352" t="s">
        <v>2955</v>
      </c>
      <c r="I209" s="352"/>
      <c r="J209" s="352"/>
      <c r="K209" s="271"/>
    </row>
    <row r="210" spans="2:11" customFormat="1" ht="15" customHeight="1">
      <c r="B210" s="250"/>
      <c r="C210" s="227"/>
      <c r="D210" s="227"/>
      <c r="E210" s="227"/>
      <c r="F210" s="248" t="s">
        <v>2791</v>
      </c>
      <c r="G210" s="227"/>
      <c r="H210" s="352" t="s">
        <v>2792</v>
      </c>
      <c r="I210" s="352"/>
      <c r="J210" s="352"/>
      <c r="K210" s="271"/>
    </row>
    <row r="211" spans="2:11" customFormat="1" ht="15" customHeight="1">
      <c r="B211" s="250"/>
      <c r="C211" s="227"/>
      <c r="D211" s="227"/>
      <c r="E211" s="227"/>
      <c r="F211" s="248" t="s">
        <v>2789</v>
      </c>
      <c r="G211" s="227"/>
      <c r="H211" s="352" t="s">
        <v>2956</v>
      </c>
      <c r="I211" s="352"/>
      <c r="J211" s="352"/>
      <c r="K211" s="271"/>
    </row>
    <row r="212" spans="2:11" customFormat="1" ht="15" customHeight="1">
      <c r="B212" s="295"/>
      <c r="C212" s="227"/>
      <c r="D212" s="227"/>
      <c r="E212" s="227"/>
      <c r="F212" s="248" t="s">
        <v>131</v>
      </c>
      <c r="G212" s="284"/>
      <c r="H212" s="353" t="s">
        <v>2793</v>
      </c>
      <c r="I212" s="353"/>
      <c r="J212" s="353"/>
      <c r="K212" s="296"/>
    </row>
    <row r="213" spans="2:11" customFormat="1" ht="15" customHeight="1">
      <c r="B213" s="295"/>
      <c r="C213" s="227"/>
      <c r="D213" s="227"/>
      <c r="E213" s="227"/>
      <c r="F213" s="248" t="s">
        <v>2794</v>
      </c>
      <c r="G213" s="284"/>
      <c r="H213" s="353" t="s">
        <v>2767</v>
      </c>
      <c r="I213" s="353"/>
      <c r="J213" s="353"/>
      <c r="K213" s="296"/>
    </row>
    <row r="214" spans="2:11" customFormat="1" ht="15" customHeight="1">
      <c r="B214" s="295"/>
      <c r="C214" s="227"/>
      <c r="D214" s="227"/>
      <c r="E214" s="227"/>
      <c r="F214" s="248"/>
      <c r="G214" s="284"/>
      <c r="H214" s="275"/>
      <c r="I214" s="275"/>
      <c r="J214" s="275"/>
      <c r="K214" s="296"/>
    </row>
    <row r="215" spans="2:11" customFormat="1" ht="15" customHeight="1">
      <c r="B215" s="295"/>
      <c r="C215" s="227" t="s">
        <v>2917</v>
      </c>
      <c r="D215" s="227"/>
      <c r="E215" s="227"/>
      <c r="F215" s="248">
        <v>1</v>
      </c>
      <c r="G215" s="284"/>
      <c r="H215" s="353" t="s">
        <v>2957</v>
      </c>
      <c r="I215" s="353"/>
      <c r="J215" s="353"/>
      <c r="K215" s="296"/>
    </row>
    <row r="216" spans="2:11" customFormat="1" ht="15" customHeight="1">
      <c r="B216" s="295"/>
      <c r="C216" s="227"/>
      <c r="D216" s="227"/>
      <c r="E216" s="227"/>
      <c r="F216" s="248">
        <v>2</v>
      </c>
      <c r="G216" s="284"/>
      <c r="H216" s="353" t="s">
        <v>2958</v>
      </c>
      <c r="I216" s="353"/>
      <c r="J216" s="353"/>
      <c r="K216" s="296"/>
    </row>
    <row r="217" spans="2:11" customFormat="1" ht="15" customHeight="1">
      <c r="B217" s="295"/>
      <c r="C217" s="227"/>
      <c r="D217" s="227"/>
      <c r="E217" s="227"/>
      <c r="F217" s="248">
        <v>3</v>
      </c>
      <c r="G217" s="284"/>
      <c r="H217" s="353" t="s">
        <v>2959</v>
      </c>
      <c r="I217" s="353"/>
      <c r="J217" s="353"/>
      <c r="K217" s="296"/>
    </row>
    <row r="218" spans="2:11" customFormat="1" ht="15" customHeight="1">
      <c r="B218" s="295"/>
      <c r="C218" s="227"/>
      <c r="D218" s="227"/>
      <c r="E218" s="227"/>
      <c r="F218" s="248">
        <v>4</v>
      </c>
      <c r="G218" s="284"/>
      <c r="H218" s="353" t="s">
        <v>2960</v>
      </c>
      <c r="I218" s="353"/>
      <c r="J218" s="353"/>
      <c r="K218" s="296"/>
    </row>
    <row r="219" spans="2:11" customFormat="1" ht="12.75" customHeight="1">
      <c r="B219" s="297"/>
      <c r="C219" s="298"/>
      <c r="D219" s="298"/>
      <c r="E219" s="298"/>
      <c r="F219" s="298"/>
      <c r="G219" s="298"/>
      <c r="H219" s="298"/>
      <c r="I219" s="298"/>
      <c r="J219" s="298"/>
      <c r="K219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40"/>
  <sheetViews>
    <sheetView showGridLines="0" tabSelected="1" topLeftCell="A29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86</v>
      </c>
      <c r="AZ2" s="92" t="s">
        <v>134</v>
      </c>
      <c r="BA2" s="92" t="s">
        <v>19</v>
      </c>
      <c r="BB2" s="92" t="s">
        <v>19</v>
      </c>
      <c r="BC2" s="92" t="s">
        <v>135</v>
      </c>
      <c r="BD2" s="92" t="s">
        <v>81</v>
      </c>
    </row>
    <row r="3" spans="2:5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  <c r="AZ3" s="92" t="s">
        <v>136</v>
      </c>
      <c r="BA3" s="92" t="s">
        <v>19</v>
      </c>
      <c r="BB3" s="92" t="s">
        <v>19</v>
      </c>
      <c r="BC3" s="92" t="s">
        <v>137</v>
      </c>
      <c r="BD3" s="92" t="s">
        <v>81</v>
      </c>
    </row>
    <row r="4" spans="2:56" ht="25" customHeight="1">
      <c r="B4" s="22"/>
      <c r="D4" s="23" t="s">
        <v>138</v>
      </c>
      <c r="L4" s="22"/>
      <c r="M4" s="93" t="s">
        <v>10</v>
      </c>
      <c r="AT4" s="19" t="s">
        <v>4</v>
      </c>
      <c r="AZ4" s="92" t="s">
        <v>139</v>
      </c>
      <c r="BA4" s="92" t="s">
        <v>19</v>
      </c>
      <c r="BB4" s="92" t="s">
        <v>19</v>
      </c>
      <c r="BC4" s="92" t="s">
        <v>140</v>
      </c>
      <c r="BD4" s="92" t="s">
        <v>81</v>
      </c>
    </row>
    <row r="5" spans="2:56" ht="7" customHeight="1">
      <c r="B5" s="22"/>
      <c r="L5" s="22"/>
      <c r="AZ5" s="92" t="s">
        <v>141</v>
      </c>
      <c r="BA5" s="92" t="s">
        <v>19</v>
      </c>
      <c r="BB5" s="92" t="s">
        <v>19</v>
      </c>
      <c r="BC5" s="92" t="s">
        <v>142</v>
      </c>
      <c r="BD5" s="92" t="s">
        <v>81</v>
      </c>
    </row>
    <row r="6" spans="2:56" ht="12" customHeight="1">
      <c r="B6" s="22"/>
      <c r="D6" s="29" t="s">
        <v>16</v>
      </c>
      <c r="L6" s="22"/>
      <c r="AZ6" s="92" t="s">
        <v>143</v>
      </c>
      <c r="BA6" s="92" t="s">
        <v>19</v>
      </c>
      <c r="BB6" s="92" t="s">
        <v>19</v>
      </c>
      <c r="BC6" s="92" t="s">
        <v>144</v>
      </c>
      <c r="BD6" s="92" t="s">
        <v>81</v>
      </c>
    </row>
    <row r="7" spans="2:5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  <c r="AZ7" s="92" t="s">
        <v>145</v>
      </c>
      <c r="BA7" s="92" t="s">
        <v>19</v>
      </c>
      <c r="BB7" s="92" t="s">
        <v>19</v>
      </c>
      <c r="BC7" s="92" t="s">
        <v>146</v>
      </c>
      <c r="BD7" s="92" t="s">
        <v>81</v>
      </c>
    </row>
    <row r="8" spans="2:56" ht="12" customHeight="1">
      <c r="B8" s="22"/>
      <c r="D8" s="29" t="s">
        <v>147</v>
      </c>
      <c r="L8" s="22"/>
      <c r="AZ8" s="92" t="s">
        <v>148</v>
      </c>
      <c r="BA8" s="92" t="s">
        <v>19</v>
      </c>
      <c r="BB8" s="92" t="s">
        <v>19</v>
      </c>
      <c r="BC8" s="92" t="s">
        <v>149</v>
      </c>
      <c r="BD8" s="92" t="s">
        <v>81</v>
      </c>
    </row>
    <row r="9" spans="2:56" s="1" customFormat="1" ht="16.5" customHeight="1">
      <c r="B9" s="34"/>
      <c r="E9" s="342" t="s">
        <v>150</v>
      </c>
      <c r="F9" s="344"/>
      <c r="G9" s="344"/>
      <c r="H9" s="344"/>
      <c r="L9" s="34"/>
      <c r="AZ9" s="92" t="s">
        <v>151</v>
      </c>
      <c r="BA9" s="92" t="s">
        <v>19</v>
      </c>
      <c r="BB9" s="92" t="s">
        <v>19</v>
      </c>
      <c r="BC9" s="92" t="s">
        <v>152</v>
      </c>
      <c r="BD9" s="92" t="s">
        <v>81</v>
      </c>
    </row>
    <row r="10" spans="2:56" s="1" customFormat="1" ht="12" customHeight="1">
      <c r="B10" s="34"/>
      <c r="D10" s="29" t="s">
        <v>153</v>
      </c>
      <c r="L10" s="34"/>
      <c r="AZ10" s="92" t="s">
        <v>154</v>
      </c>
      <c r="BA10" s="92" t="s">
        <v>19</v>
      </c>
      <c r="BB10" s="92" t="s">
        <v>19</v>
      </c>
      <c r="BC10" s="92" t="s">
        <v>155</v>
      </c>
      <c r="BD10" s="92" t="s">
        <v>81</v>
      </c>
    </row>
    <row r="11" spans="2:56" s="1" customFormat="1" ht="16.5" customHeight="1">
      <c r="B11" s="34"/>
      <c r="E11" s="305" t="s">
        <v>156</v>
      </c>
      <c r="F11" s="344"/>
      <c r="G11" s="344"/>
      <c r="H11" s="344"/>
      <c r="L11" s="34"/>
    </row>
    <row r="12" spans="2:56" s="1" customFormat="1" ht="10">
      <c r="B12" s="34"/>
      <c r="L12" s="34"/>
    </row>
    <row r="13" spans="2:5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56" s="1" customFormat="1" ht="12" customHeight="1">
      <c r="B14" s="34"/>
      <c r="D14" s="29" t="s">
        <v>21</v>
      </c>
      <c r="F14" s="27" t="s">
        <v>22</v>
      </c>
      <c r="I14" s="29" t="s">
        <v>23</v>
      </c>
      <c r="J14" s="51" t="str">
        <f>'Rekapitulace stavby'!AN8</f>
        <v>15. 1. 2024</v>
      </c>
      <c r="L14" s="34"/>
    </row>
    <row r="15" spans="2:56" s="1" customFormat="1" ht="10.75" customHeight="1">
      <c r="B15" s="34"/>
      <c r="L15" s="34"/>
    </row>
    <row r="16" spans="2:56" s="1" customFormat="1" ht="12" customHeight="1">
      <c r="B16" s="34"/>
      <c r="D16" s="29" t="s">
        <v>25</v>
      </c>
      <c r="I16" s="29" t="s">
        <v>26</v>
      </c>
      <c r="J16" s="27" t="s">
        <v>19</v>
      </c>
      <c r="L16" s="34"/>
    </row>
    <row r="17" spans="2:12" s="1" customFormat="1" ht="18" customHeight="1">
      <c r="B17" s="34"/>
      <c r="E17" s="27" t="s">
        <v>27</v>
      </c>
      <c r="I17" s="29" t="s">
        <v>28</v>
      </c>
      <c r="J17" s="27" t="s">
        <v>19</v>
      </c>
      <c r="L17" s="34"/>
    </row>
    <row r="18" spans="2:12" s="1" customFormat="1" ht="7" customHeight="1">
      <c r="B18" s="34"/>
      <c r="L18" s="34"/>
    </row>
    <row r="19" spans="2:12" s="1" customFormat="1" ht="12" customHeight="1">
      <c r="B19" s="34"/>
      <c r="D19" s="29" t="s">
        <v>29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5" t="str">
        <f>'Rekapitulace stavby'!E14</f>
        <v>Vyplň údaj</v>
      </c>
      <c r="F20" s="311"/>
      <c r="G20" s="311"/>
      <c r="H20" s="311"/>
      <c r="I20" s="29" t="s">
        <v>28</v>
      </c>
      <c r="J20" s="30" t="str">
        <f>'Rekapitulace stavby'!AN14</f>
        <v>Vyplň údaj</v>
      </c>
      <c r="L20" s="34"/>
    </row>
    <row r="21" spans="2:12" s="1" customFormat="1" ht="7" customHeight="1">
      <c r="B21" s="34"/>
      <c r="L21" s="34"/>
    </row>
    <row r="22" spans="2:12" s="1" customFormat="1" ht="12" customHeight="1">
      <c r="B22" s="34"/>
      <c r="D22" s="29" t="s">
        <v>31</v>
      </c>
      <c r="I22" s="29" t="s">
        <v>26</v>
      </c>
      <c r="J22" s="27" t="s">
        <v>19</v>
      </c>
      <c r="L22" s="34"/>
    </row>
    <row r="23" spans="2:12" s="1" customFormat="1" ht="18" customHeight="1">
      <c r="B23" s="34"/>
      <c r="E23" s="27" t="s">
        <v>32</v>
      </c>
      <c r="I23" s="29" t="s">
        <v>28</v>
      </c>
      <c r="J23" s="27" t="s">
        <v>19</v>
      </c>
      <c r="L23" s="34"/>
    </row>
    <row r="24" spans="2:12" s="1" customFormat="1" ht="7" customHeight="1">
      <c r="B24" s="34"/>
      <c r="L24" s="34"/>
    </row>
    <row r="25" spans="2:12" s="1" customFormat="1" ht="12" customHeight="1">
      <c r="B25" s="34"/>
      <c r="D25" s="29" t="s">
        <v>34</v>
      </c>
      <c r="I25" s="29" t="s">
        <v>26</v>
      </c>
      <c r="J25" s="27" t="s">
        <v>19</v>
      </c>
      <c r="L25" s="34"/>
    </row>
    <row r="26" spans="2:12" s="1" customFormat="1" ht="18" customHeight="1">
      <c r="B26" s="34"/>
      <c r="E26" s="27" t="s">
        <v>35</v>
      </c>
      <c r="I26" s="29" t="s">
        <v>28</v>
      </c>
      <c r="J26" s="27" t="s">
        <v>19</v>
      </c>
      <c r="L26" s="34"/>
    </row>
    <row r="27" spans="2:12" s="1" customFormat="1" ht="7" customHeight="1">
      <c r="B27" s="34"/>
      <c r="L27" s="34"/>
    </row>
    <row r="28" spans="2:12" s="1" customFormat="1" ht="12" customHeight="1">
      <c r="B28" s="34"/>
      <c r="D28" s="29" t="s">
        <v>36</v>
      </c>
      <c r="L28" s="34"/>
    </row>
    <row r="29" spans="2:12" s="7" customFormat="1" ht="71.25" customHeight="1">
      <c r="B29" s="94"/>
      <c r="E29" s="316" t="s">
        <v>37</v>
      </c>
      <c r="F29" s="316"/>
      <c r="G29" s="316"/>
      <c r="H29" s="316"/>
      <c r="L29" s="94"/>
    </row>
    <row r="30" spans="2:12" s="1" customFormat="1" ht="7" customHeight="1">
      <c r="B30" s="34"/>
      <c r="L30" s="34"/>
    </row>
    <row r="31" spans="2:12" s="1" customFormat="1" ht="7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25.4" customHeight="1">
      <c r="B32" s="34"/>
      <c r="D32" s="95" t="s">
        <v>38</v>
      </c>
      <c r="J32" s="65">
        <f>ROUND(J116, 2)</f>
        <v>0</v>
      </c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14.4" customHeight="1">
      <c r="B34" s="34"/>
      <c r="F34" s="37" t="s">
        <v>40</v>
      </c>
      <c r="I34" s="37" t="s">
        <v>39</v>
      </c>
      <c r="J34" s="37" t="s">
        <v>41</v>
      </c>
      <c r="L34" s="34"/>
    </row>
    <row r="35" spans="2:12" s="1" customFormat="1" ht="14.4" customHeight="1">
      <c r="B35" s="34"/>
      <c r="D35" s="54" t="s">
        <v>42</v>
      </c>
      <c r="E35" s="29" t="s">
        <v>43</v>
      </c>
      <c r="F35" s="85">
        <f>ROUND((SUM(BE116:BE1039)),  2)</f>
        <v>0</v>
      </c>
      <c r="I35" s="96">
        <v>0.21</v>
      </c>
      <c r="J35" s="85">
        <f>ROUND(((SUM(BE116:BE1039))*I35),  2)</f>
        <v>0</v>
      </c>
      <c r="L35" s="34"/>
    </row>
    <row r="36" spans="2:12" s="1" customFormat="1" ht="14.4" customHeight="1">
      <c r="B36" s="34"/>
      <c r="E36" s="29" t="s">
        <v>44</v>
      </c>
      <c r="F36" s="85">
        <f>ROUND((SUM(BF116:BF1039)),  2)</f>
        <v>0</v>
      </c>
      <c r="I36" s="96">
        <v>0.12</v>
      </c>
      <c r="J36" s="85">
        <f>ROUND(((SUM(BF116:BF1039))*I36),  2)</f>
        <v>0</v>
      </c>
      <c r="L36" s="34"/>
    </row>
    <row r="37" spans="2:12" s="1" customFormat="1" ht="14.4" hidden="1" customHeight="1">
      <c r="B37" s="34"/>
      <c r="E37" s="29" t="s">
        <v>45</v>
      </c>
      <c r="F37" s="85">
        <f>ROUND((SUM(BG116:BG1039)),  2)</f>
        <v>0</v>
      </c>
      <c r="I37" s="96">
        <v>0.21</v>
      </c>
      <c r="J37" s="85">
        <f>0</f>
        <v>0</v>
      </c>
      <c r="L37" s="34"/>
    </row>
    <row r="38" spans="2:12" s="1" customFormat="1" ht="14.4" hidden="1" customHeight="1">
      <c r="B38" s="34"/>
      <c r="E38" s="29" t="s">
        <v>46</v>
      </c>
      <c r="F38" s="85">
        <f>ROUND((SUM(BH116:BH1039)),  2)</f>
        <v>0</v>
      </c>
      <c r="I38" s="96">
        <v>0.12</v>
      </c>
      <c r="J38" s="85">
        <f>0</f>
        <v>0</v>
      </c>
      <c r="L38" s="34"/>
    </row>
    <row r="39" spans="2:12" s="1" customFormat="1" ht="14.4" hidden="1" customHeight="1">
      <c r="B39" s="34"/>
      <c r="E39" s="29" t="s">
        <v>47</v>
      </c>
      <c r="F39" s="85">
        <f>ROUND((SUM(BI116:BI1039)),  2)</f>
        <v>0</v>
      </c>
      <c r="I39" s="96">
        <v>0</v>
      </c>
      <c r="J39" s="85">
        <f>0</f>
        <v>0</v>
      </c>
      <c r="L39" s="34"/>
    </row>
    <row r="40" spans="2:12" s="1" customFormat="1" ht="7" customHeight="1">
      <c r="B40" s="34"/>
      <c r="L40" s="34"/>
    </row>
    <row r="41" spans="2:12" s="1" customFormat="1" ht="25.4" customHeight="1">
      <c r="B41" s="34"/>
      <c r="C41" s="97"/>
      <c r="D41" s="98" t="s">
        <v>48</v>
      </c>
      <c r="E41" s="56"/>
      <c r="F41" s="56"/>
      <c r="G41" s="99" t="s">
        <v>49</v>
      </c>
      <c r="H41" s="100" t="s">
        <v>50</v>
      </c>
      <c r="I41" s="56"/>
      <c r="J41" s="101">
        <f>SUM(J32:J39)</f>
        <v>0</v>
      </c>
      <c r="K41" s="102"/>
      <c r="L41" s="34"/>
    </row>
    <row r="42" spans="2:12" s="1" customFormat="1" ht="14.4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4"/>
    </row>
    <row r="46" spans="2:12" s="1" customFormat="1" ht="7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34"/>
    </row>
    <row r="47" spans="2:12" s="1" customFormat="1" ht="25" customHeight="1">
      <c r="B47" s="34"/>
      <c r="C47" s="23" t="s">
        <v>157</v>
      </c>
      <c r="L47" s="34"/>
    </row>
    <row r="48" spans="2:12" s="1" customFormat="1" ht="7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2" t="str">
        <f>E7</f>
        <v>ZČU - REKONSTRUKCE POSLUCHÁREN UP 101,104,108,112 a 115</v>
      </c>
      <c r="F50" s="343"/>
      <c r="G50" s="343"/>
      <c r="H50" s="343"/>
      <c r="L50" s="34"/>
    </row>
    <row r="51" spans="2:47" ht="12" customHeight="1">
      <c r="B51" s="22"/>
      <c r="C51" s="29" t="s">
        <v>147</v>
      </c>
      <c r="L51" s="22"/>
    </row>
    <row r="52" spans="2:47" s="1" customFormat="1" ht="16.5" customHeight="1">
      <c r="B52" s="34"/>
      <c r="E52" s="342" t="s">
        <v>150</v>
      </c>
      <c r="F52" s="344"/>
      <c r="G52" s="344"/>
      <c r="H52" s="344"/>
      <c r="L52" s="34"/>
    </row>
    <row r="53" spans="2:47" s="1" customFormat="1" ht="12" customHeight="1">
      <c r="B53" s="34"/>
      <c r="C53" s="29" t="s">
        <v>153</v>
      </c>
      <c r="L53" s="34"/>
    </row>
    <row r="54" spans="2:47" s="1" customFormat="1" ht="16.5" customHeight="1">
      <c r="B54" s="34"/>
      <c r="E54" s="305" t="str">
        <f>E11</f>
        <v xml:space="preserve">D.1.1 - Architektonicko-stavební a konstrukční řešení </v>
      </c>
      <c r="F54" s="344"/>
      <c r="G54" s="344"/>
      <c r="H54" s="344"/>
      <c r="L54" s="34"/>
    </row>
    <row r="55" spans="2:47" s="1" customFormat="1" ht="7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Areál ZČU, Univerzitní 22, 306 14 Plzeň</v>
      </c>
      <c r="I56" s="29" t="s">
        <v>23</v>
      </c>
      <c r="J56" s="51" t="str">
        <f>IF(J14="","",J14)</f>
        <v>15. 1. 2024</v>
      </c>
      <c r="L56" s="34"/>
    </row>
    <row r="57" spans="2:47" s="1" customFormat="1" ht="7" customHeight="1">
      <c r="B57" s="34"/>
      <c r="L57" s="34"/>
    </row>
    <row r="58" spans="2:47" s="1" customFormat="1" ht="25.65" customHeight="1">
      <c r="B58" s="34"/>
      <c r="C58" s="29" t="s">
        <v>25</v>
      </c>
      <c r="F58" s="27" t="str">
        <f>E17</f>
        <v>Západočeská univerzita v Plzni, Univerzitní 8, 306</v>
      </c>
      <c r="I58" s="29" t="s">
        <v>31</v>
      </c>
      <c r="J58" s="32" t="str">
        <f>E23</f>
        <v>ATELIER SOUKUP OPL ŠVEHLA S.R.O.</v>
      </c>
      <c r="L58" s="34"/>
    </row>
    <row r="59" spans="2:47" s="1" customFormat="1" ht="15.15" customHeight="1">
      <c r="B59" s="34"/>
      <c r="C59" s="29" t="s">
        <v>29</v>
      </c>
      <c r="F59" s="27" t="str">
        <f>IF(E20="","",E20)</f>
        <v>Vyplň údaj</v>
      </c>
      <c r="I59" s="29" t="s">
        <v>34</v>
      </c>
      <c r="J59" s="32" t="str">
        <f>E26</f>
        <v>Michal Jirka</v>
      </c>
      <c r="L59" s="34"/>
    </row>
    <row r="60" spans="2:47" s="1" customFormat="1" ht="10.25" customHeight="1">
      <c r="B60" s="34"/>
      <c r="L60" s="34"/>
    </row>
    <row r="61" spans="2:47" s="1" customFormat="1" ht="29.25" customHeight="1">
      <c r="B61" s="34"/>
      <c r="C61" s="103" t="s">
        <v>158</v>
      </c>
      <c r="D61" s="97"/>
      <c r="E61" s="97"/>
      <c r="F61" s="97"/>
      <c r="G61" s="97"/>
      <c r="H61" s="97"/>
      <c r="I61" s="97"/>
      <c r="J61" s="104" t="s">
        <v>159</v>
      </c>
      <c r="K61" s="97"/>
      <c r="L61" s="34"/>
    </row>
    <row r="62" spans="2:47" s="1" customFormat="1" ht="10.25" customHeight="1">
      <c r="B62" s="34"/>
      <c r="L62" s="34"/>
    </row>
    <row r="63" spans="2:47" s="1" customFormat="1" ht="22.75" customHeight="1">
      <c r="B63" s="34"/>
      <c r="C63" s="105" t="s">
        <v>70</v>
      </c>
      <c r="J63" s="65">
        <f>J116</f>
        <v>0</v>
      </c>
      <c r="L63" s="34"/>
      <c r="AU63" s="19" t="s">
        <v>160</v>
      </c>
    </row>
    <row r="64" spans="2:47" s="8" customFormat="1" ht="25" customHeight="1">
      <c r="B64" s="106"/>
      <c r="D64" s="107" t="s">
        <v>161</v>
      </c>
      <c r="E64" s="108"/>
      <c r="F64" s="108"/>
      <c r="G64" s="108"/>
      <c r="H64" s="108"/>
      <c r="I64" s="108"/>
      <c r="J64" s="109">
        <f>J117</f>
        <v>0</v>
      </c>
      <c r="L64" s="106"/>
    </row>
    <row r="65" spans="2:12" s="9" customFormat="1" ht="19.899999999999999" customHeight="1">
      <c r="B65" s="110"/>
      <c r="D65" s="111" t="s">
        <v>162</v>
      </c>
      <c r="E65" s="112"/>
      <c r="F65" s="112"/>
      <c r="G65" s="112"/>
      <c r="H65" s="112"/>
      <c r="I65" s="112"/>
      <c r="J65" s="113">
        <f>J118</f>
        <v>0</v>
      </c>
      <c r="L65" s="110"/>
    </row>
    <row r="66" spans="2:12" s="9" customFormat="1" ht="19.899999999999999" customHeight="1">
      <c r="B66" s="110"/>
      <c r="D66" s="111" t="s">
        <v>163</v>
      </c>
      <c r="E66" s="112"/>
      <c r="F66" s="112"/>
      <c r="G66" s="112"/>
      <c r="H66" s="112"/>
      <c r="I66" s="112"/>
      <c r="J66" s="113">
        <f>J137</f>
        <v>0</v>
      </c>
      <c r="L66" s="110"/>
    </row>
    <row r="67" spans="2:12" s="9" customFormat="1" ht="19.899999999999999" customHeight="1">
      <c r="B67" s="110"/>
      <c r="D67" s="111" t="s">
        <v>164</v>
      </c>
      <c r="E67" s="112"/>
      <c r="F67" s="112"/>
      <c r="G67" s="112"/>
      <c r="H67" s="112"/>
      <c r="I67" s="112"/>
      <c r="J67" s="113">
        <f>J142</f>
        <v>0</v>
      </c>
      <c r="L67" s="110"/>
    </row>
    <row r="68" spans="2:12" s="9" customFormat="1" ht="19.899999999999999" customHeight="1">
      <c r="B68" s="110"/>
      <c r="D68" s="111" t="s">
        <v>165</v>
      </c>
      <c r="E68" s="112"/>
      <c r="F68" s="112"/>
      <c r="G68" s="112"/>
      <c r="H68" s="112"/>
      <c r="I68" s="112"/>
      <c r="J68" s="113">
        <f>J184</f>
        <v>0</v>
      </c>
      <c r="L68" s="110"/>
    </row>
    <row r="69" spans="2:12" s="9" customFormat="1" ht="19.899999999999999" customHeight="1">
      <c r="B69" s="110"/>
      <c r="D69" s="111" t="s">
        <v>166</v>
      </c>
      <c r="E69" s="112"/>
      <c r="F69" s="112"/>
      <c r="G69" s="112"/>
      <c r="H69" s="112"/>
      <c r="I69" s="112"/>
      <c r="J69" s="113">
        <f>J296</f>
        <v>0</v>
      </c>
      <c r="L69" s="110"/>
    </row>
    <row r="70" spans="2:12" s="9" customFormat="1" ht="14.9" customHeight="1">
      <c r="B70" s="110"/>
      <c r="D70" s="111" t="s">
        <v>167</v>
      </c>
      <c r="E70" s="112"/>
      <c r="F70" s="112"/>
      <c r="G70" s="112"/>
      <c r="H70" s="112"/>
      <c r="I70" s="112"/>
      <c r="J70" s="113">
        <f>J297</f>
        <v>0</v>
      </c>
      <c r="L70" s="110"/>
    </row>
    <row r="71" spans="2:12" s="9" customFormat="1" ht="14.9" customHeight="1">
      <c r="B71" s="110"/>
      <c r="D71" s="111" t="s">
        <v>168</v>
      </c>
      <c r="E71" s="112"/>
      <c r="F71" s="112"/>
      <c r="G71" s="112"/>
      <c r="H71" s="112"/>
      <c r="I71" s="112"/>
      <c r="J71" s="113">
        <f>J340</f>
        <v>0</v>
      </c>
      <c r="L71" s="110"/>
    </row>
    <row r="72" spans="2:12" s="9" customFormat="1" ht="14.9" customHeight="1">
      <c r="B72" s="110"/>
      <c r="D72" s="111" t="s">
        <v>169</v>
      </c>
      <c r="E72" s="112"/>
      <c r="F72" s="112"/>
      <c r="G72" s="112"/>
      <c r="H72" s="112"/>
      <c r="I72" s="112"/>
      <c r="J72" s="113">
        <f>J378</f>
        <v>0</v>
      </c>
      <c r="L72" s="110"/>
    </row>
    <row r="73" spans="2:12" s="9" customFormat="1" ht="19.899999999999999" customHeight="1">
      <c r="B73" s="110"/>
      <c r="D73" s="111" t="s">
        <v>170</v>
      </c>
      <c r="E73" s="112"/>
      <c r="F73" s="112"/>
      <c r="G73" s="112"/>
      <c r="H73" s="112"/>
      <c r="I73" s="112"/>
      <c r="J73" s="113">
        <f>J395</f>
        <v>0</v>
      </c>
      <c r="L73" s="110"/>
    </row>
    <row r="74" spans="2:12" s="9" customFormat="1" ht="14.9" customHeight="1">
      <c r="B74" s="110"/>
      <c r="D74" s="111" t="s">
        <v>171</v>
      </c>
      <c r="E74" s="112"/>
      <c r="F74" s="112"/>
      <c r="G74" s="112"/>
      <c r="H74" s="112"/>
      <c r="I74" s="112"/>
      <c r="J74" s="113">
        <f>J396</f>
        <v>0</v>
      </c>
      <c r="L74" s="110"/>
    </row>
    <row r="75" spans="2:12" s="9" customFormat="1" ht="14.9" customHeight="1">
      <c r="B75" s="110"/>
      <c r="D75" s="111" t="s">
        <v>172</v>
      </c>
      <c r="E75" s="112"/>
      <c r="F75" s="112"/>
      <c r="G75" s="112"/>
      <c r="H75" s="112"/>
      <c r="I75" s="112"/>
      <c r="J75" s="113">
        <f>J409</f>
        <v>0</v>
      </c>
      <c r="L75" s="110"/>
    </row>
    <row r="76" spans="2:12" s="9" customFormat="1" ht="14.9" customHeight="1">
      <c r="B76" s="110"/>
      <c r="D76" s="111" t="s">
        <v>173</v>
      </c>
      <c r="E76" s="112"/>
      <c r="F76" s="112"/>
      <c r="G76" s="112"/>
      <c r="H76" s="112"/>
      <c r="I76" s="112"/>
      <c r="J76" s="113">
        <f>J432</f>
        <v>0</v>
      </c>
      <c r="L76" s="110"/>
    </row>
    <row r="77" spans="2:12" s="9" customFormat="1" ht="14.9" customHeight="1">
      <c r="B77" s="110"/>
      <c r="D77" s="111" t="s">
        <v>174</v>
      </c>
      <c r="E77" s="112"/>
      <c r="F77" s="112"/>
      <c r="G77" s="112"/>
      <c r="H77" s="112"/>
      <c r="I77" s="112"/>
      <c r="J77" s="113">
        <f>J462</f>
        <v>0</v>
      </c>
      <c r="L77" s="110"/>
    </row>
    <row r="78" spans="2:12" s="9" customFormat="1" ht="14.9" customHeight="1">
      <c r="B78" s="110"/>
      <c r="D78" s="111" t="s">
        <v>175</v>
      </c>
      <c r="E78" s="112"/>
      <c r="F78" s="112"/>
      <c r="G78" s="112"/>
      <c r="H78" s="112"/>
      <c r="I78" s="112"/>
      <c r="J78" s="113">
        <f>J504</f>
        <v>0</v>
      </c>
      <c r="L78" s="110"/>
    </row>
    <row r="79" spans="2:12" s="9" customFormat="1" ht="14.9" customHeight="1">
      <c r="B79" s="110"/>
      <c r="D79" s="111" t="s">
        <v>176</v>
      </c>
      <c r="E79" s="112"/>
      <c r="F79" s="112"/>
      <c r="G79" s="112"/>
      <c r="H79" s="112"/>
      <c r="I79" s="112"/>
      <c r="J79" s="113">
        <f>J560</f>
        <v>0</v>
      </c>
      <c r="L79" s="110"/>
    </row>
    <row r="80" spans="2:12" s="9" customFormat="1" ht="14.9" customHeight="1">
      <c r="B80" s="110"/>
      <c r="D80" s="111" t="s">
        <v>177</v>
      </c>
      <c r="E80" s="112"/>
      <c r="F80" s="112"/>
      <c r="G80" s="112"/>
      <c r="H80" s="112"/>
      <c r="I80" s="112"/>
      <c r="J80" s="113">
        <f>J601</f>
        <v>0</v>
      </c>
      <c r="L80" s="110"/>
    </row>
    <row r="81" spans="2:12" s="9" customFormat="1" ht="21.75" customHeight="1">
      <c r="B81" s="110"/>
      <c r="D81" s="111" t="s">
        <v>178</v>
      </c>
      <c r="E81" s="112"/>
      <c r="F81" s="112"/>
      <c r="G81" s="112"/>
      <c r="H81" s="112"/>
      <c r="I81" s="112"/>
      <c r="J81" s="113">
        <f>J602</f>
        <v>0</v>
      </c>
      <c r="L81" s="110"/>
    </row>
    <row r="82" spans="2:12" s="9" customFormat="1" ht="19.899999999999999" customHeight="1">
      <c r="B82" s="110"/>
      <c r="D82" s="111" t="s">
        <v>179</v>
      </c>
      <c r="E82" s="112"/>
      <c r="F82" s="112"/>
      <c r="G82" s="112"/>
      <c r="H82" s="112"/>
      <c r="I82" s="112"/>
      <c r="J82" s="113">
        <f>J616</f>
        <v>0</v>
      </c>
      <c r="L82" s="110"/>
    </row>
    <row r="83" spans="2:12" s="8" customFormat="1" ht="25" customHeight="1">
      <c r="B83" s="106"/>
      <c r="D83" s="107" t="s">
        <v>180</v>
      </c>
      <c r="E83" s="108"/>
      <c r="F83" s="108"/>
      <c r="G83" s="108"/>
      <c r="H83" s="108"/>
      <c r="I83" s="108"/>
      <c r="J83" s="109">
        <f>J620</f>
        <v>0</v>
      </c>
      <c r="L83" s="106"/>
    </row>
    <row r="84" spans="2:12" s="9" customFormat="1" ht="19.899999999999999" customHeight="1">
      <c r="B84" s="110"/>
      <c r="D84" s="111" t="s">
        <v>181</v>
      </c>
      <c r="E84" s="112"/>
      <c r="F84" s="112"/>
      <c r="G84" s="112"/>
      <c r="H84" s="112"/>
      <c r="I84" s="112"/>
      <c r="J84" s="113">
        <f>J621</f>
        <v>0</v>
      </c>
      <c r="L84" s="110"/>
    </row>
    <row r="85" spans="2:12" s="9" customFormat="1" ht="19.899999999999999" customHeight="1">
      <c r="B85" s="110"/>
      <c r="D85" s="111" t="s">
        <v>182</v>
      </c>
      <c r="E85" s="112"/>
      <c r="F85" s="112"/>
      <c r="G85" s="112"/>
      <c r="H85" s="112"/>
      <c r="I85" s="112"/>
      <c r="J85" s="113">
        <f>J640</f>
        <v>0</v>
      </c>
      <c r="L85" s="110"/>
    </row>
    <row r="86" spans="2:12" s="9" customFormat="1" ht="19.899999999999999" customHeight="1">
      <c r="B86" s="110"/>
      <c r="D86" s="111" t="s">
        <v>183</v>
      </c>
      <c r="E86" s="112"/>
      <c r="F86" s="112"/>
      <c r="G86" s="112"/>
      <c r="H86" s="112"/>
      <c r="I86" s="112"/>
      <c r="J86" s="113">
        <f>J647</f>
        <v>0</v>
      </c>
      <c r="L86" s="110"/>
    </row>
    <row r="87" spans="2:12" s="9" customFormat="1" ht="19.899999999999999" customHeight="1">
      <c r="B87" s="110"/>
      <c r="D87" s="111" t="s">
        <v>184</v>
      </c>
      <c r="E87" s="112"/>
      <c r="F87" s="112"/>
      <c r="G87" s="112"/>
      <c r="H87" s="112"/>
      <c r="I87" s="112"/>
      <c r="J87" s="113">
        <f>J683</f>
        <v>0</v>
      </c>
      <c r="L87" s="110"/>
    </row>
    <row r="88" spans="2:12" s="9" customFormat="1" ht="19.899999999999999" customHeight="1">
      <c r="B88" s="110"/>
      <c r="D88" s="111" t="s">
        <v>185</v>
      </c>
      <c r="E88" s="112"/>
      <c r="F88" s="112"/>
      <c r="G88" s="112"/>
      <c r="H88" s="112"/>
      <c r="I88" s="112"/>
      <c r="J88" s="113">
        <f>J717</f>
        <v>0</v>
      </c>
      <c r="L88" s="110"/>
    </row>
    <row r="89" spans="2:12" s="9" customFormat="1" ht="19.899999999999999" customHeight="1">
      <c r="B89" s="110"/>
      <c r="D89" s="111" t="s">
        <v>186</v>
      </c>
      <c r="E89" s="112"/>
      <c r="F89" s="112"/>
      <c r="G89" s="112"/>
      <c r="H89" s="112"/>
      <c r="I89" s="112"/>
      <c r="J89" s="113">
        <f>J755</f>
        <v>0</v>
      </c>
      <c r="L89" s="110"/>
    </row>
    <row r="90" spans="2:12" s="9" customFormat="1" ht="19.899999999999999" customHeight="1">
      <c r="B90" s="110"/>
      <c r="D90" s="111" t="s">
        <v>187</v>
      </c>
      <c r="E90" s="112"/>
      <c r="F90" s="112"/>
      <c r="G90" s="112"/>
      <c r="H90" s="112"/>
      <c r="I90" s="112"/>
      <c r="J90" s="113">
        <f>J904</f>
        <v>0</v>
      </c>
      <c r="L90" s="110"/>
    </row>
    <row r="91" spans="2:12" s="9" customFormat="1" ht="19.899999999999999" customHeight="1">
      <c r="B91" s="110"/>
      <c r="D91" s="111" t="s">
        <v>188</v>
      </c>
      <c r="E91" s="112"/>
      <c r="F91" s="112"/>
      <c r="G91" s="112"/>
      <c r="H91" s="112"/>
      <c r="I91" s="112"/>
      <c r="J91" s="113">
        <f>J924</f>
        <v>0</v>
      </c>
      <c r="L91" s="110"/>
    </row>
    <row r="92" spans="2:12" s="9" customFormat="1" ht="19.899999999999999" customHeight="1">
      <c r="B92" s="110"/>
      <c r="D92" s="111" t="s">
        <v>189</v>
      </c>
      <c r="E92" s="112"/>
      <c r="F92" s="112"/>
      <c r="G92" s="112"/>
      <c r="H92" s="112"/>
      <c r="I92" s="112"/>
      <c r="J92" s="113">
        <f>J951</f>
        <v>0</v>
      </c>
      <c r="L92" s="110"/>
    </row>
    <row r="93" spans="2:12" s="9" customFormat="1" ht="19.899999999999999" customHeight="1">
      <c r="B93" s="110"/>
      <c r="D93" s="111" t="s">
        <v>190</v>
      </c>
      <c r="E93" s="112"/>
      <c r="F93" s="112"/>
      <c r="G93" s="112"/>
      <c r="H93" s="112"/>
      <c r="I93" s="112"/>
      <c r="J93" s="113">
        <f>J990</f>
        <v>0</v>
      </c>
      <c r="L93" s="110"/>
    </row>
    <row r="94" spans="2:12" s="8" customFormat="1" ht="25" customHeight="1">
      <c r="B94" s="106"/>
      <c r="D94" s="107" t="s">
        <v>191</v>
      </c>
      <c r="E94" s="108"/>
      <c r="F94" s="108"/>
      <c r="G94" s="108"/>
      <c r="H94" s="108"/>
      <c r="I94" s="108"/>
      <c r="J94" s="109">
        <f>J1013</f>
        <v>0</v>
      </c>
      <c r="L94" s="106"/>
    </row>
    <row r="95" spans="2:12" s="1" customFormat="1" ht="21.75" customHeight="1">
      <c r="B95" s="34"/>
      <c r="L95" s="34"/>
    </row>
    <row r="96" spans="2:12" s="1" customFormat="1" ht="7" customHeight="1"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34"/>
    </row>
    <row r="100" spans="2:12" s="1" customFormat="1" ht="7" customHeight="1"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34"/>
    </row>
    <row r="101" spans="2:12" s="1" customFormat="1" ht="25" customHeight="1">
      <c r="B101" s="34"/>
      <c r="C101" s="23" t="s">
        <v>192</v>
      </c>
      <c r="L101" s="34"/>
    </row>
    <row r="102" spans="2:12" s="1" customFormat="1" ht="7" customHeight="1">
      <c r="B102" s="34"/>
      <c r="L102" s="34"/>
    </row>
    <row r="103" spans="2:12" s="1" customFormat="1" ht="12" customHeight="1">
      <c r="B103" s="34"/>
      <c r="C103" s="29" t="s">
        <v>16</v>
      </c>
      <c r="L103" s="34"/>
    </row>
    <row r="104" spans="2:12" s="1" customFormat="1" ht="26.25" customHeight="1">
      <c r="B104" s="34"/>
      <c r="E104" s="342" t="str">
        <f>E7</f>
        <v>ZČU - REKONSTRUKCE POSLUCHÁREN UP 101,104,108,112 a 115</v>
      </c>
      <c r="F104" s="343"/>
      <c r="G104" s="343"/>
      <c r="H104" s="343"/>
      <c r="L104" s="34"/>
    </row>
    <row r="105" spans="2:12" ht="12" customHeight="1">
      <c r="B105" s="22"/>
      <c r="C105" s="29" t="s">
        <v>147</v>
      </c>
      <c r="L105" s="22"/>
    </row>
    <row r="106" spans="2:12" s="1" customFormat="1" ht="16.5" customHeight="1">
      <c r="B106" s="34"/>
      <c r="E106" s="342" t="s">
        <v>150</v>
      </c>
      <c r="F106" s="344"/>
      <c r="G106" s="344"/>
      <c r="H106" s="344"/>
      <c r="L106" s="34"/>
    </row>
    <row r="107" spans="2:12" s="1" customFormat="1" ht="12" customHeight="1">
      <c r="B107" s="34"/>
      <c r="C107" s="29" t="s">
        <v>153</v>
      </c>
      <c r="L107" s="34"/>
    </row>
    <row r="108" spans="2:12" s="1" customFormat="1" ht="16.5" customHeight="1">
      <c r="B108" s="34"/>
      <c r="E108" s="305" t="str">
        <f>E11</f>
        <v xml:space="preserve">D.1.1 - Architektonicko-stavební a konstrukční řešení </v>
      </c>
      <c r="F108" s="344"/>
      <c r="G108" s="344"/>
      <c r="H108" s="344"/>
      <c r="L108" s="34"/>
    </row>
    <row r="109" spans="2:12" s="1" customFormat="1" ht="7" customHeight="1">
      <c r="B109" s="34"/>
      <c r="L109" s="34"/>
    </row>
    <row r="110" spans="2:12" s="1" customFormat="1" ht="12" customHeight="1">
      <c r="B110" s="34"/>
      <c r="C110" s="29" t="s">
        <v>21</v>
      </c>
      <c r="F110" s="27" t="str">
        <f>F14</f>
        <v>Areál ZČU, Univerzitní 22, 306 14 Plzeň</v>
      </c>
      <c r="I110" s="29" t="s">
        <v>23</v>
      </c>
      <c r="J110" s="51" t="str">
        <f>IF(J14="","",J14)</f>
        <v>15. 1. 2024</v>
      </c>
      <c r="L110" s="34"/>
    </row>
    <row r="111" spans="2:12" s="1" customFormat="1" ht="7" customHeight="1">
      <c r="B111" s="34"/>
      <c r="L111" s="34"/>
    </row>
    <row r="112" spans="2:12" s="1" customFormat="1" ht="25.65" customHeight="1">
      <c r="B112" s="34"/>
      <c r="C112" s="29" t="s">
        <v>25</v>
      </c>
      <c r="F112" s="27" t="str">
        <f>E17</f>
        <v>Západočeská univerzita v Plzni, Univerzitní 8, 306</v>
      </c>
      <c r="I112" s="29" t="s">
        <v>31</v>
      </c>
      <c r="J112" s="32" t="str">
        <f>E23</f>
        <v>ATELIER SOUKUP OPL ŠVEHLA S.R.O.</v>
      </c>
      <c r="L112" s="34"/>
    </row>
    <row r="113" spans="2:65" s="1" customFormat="1" ht="15.15" customHeight="1">
      <c r="B113" s="34"/>
      <c r="C113" s="29" t="s">
        <v>29</v>
      </c>
      <c r="F113" s="27" t="str">
        <f>IF(E20="","",E20)</f>
        <v>Vyplň údaj</v>
      </c>
      <c r="I113" s="29" t="s">
        <v>34</v>
      </c>
      <c r="J113" s="32" t="str">
        <f>E26</f>
        <v>Michal Jirka</v>
      </c>
      <c r="L113" s="34"/>
    </row>
    <row r="114" spans="2:65" s="1" customFormat="1" ht="10.25" customHeight="1">
      <c r="B114" s="34"/>
      <c r="L114" s="34"/>
    </row>
    <row r="115" spans="2:65" s="10" customFormat="1" ht="29.25" customHeight="1">
      <c r="B115" s="114"/>
      <c r="C115" s="115" t="s">
        <v>193</v>
      </c>
      <c r="D115" s="116" t="s">
        <v>57</v>
      </c>
      <c r="E115" s="116" t="s">
        <v>53</v>
      </c>
      <c r="F115" s="116" t="s">
        <v>54</v>
      </c>
      <c r="G115" s="116" t="s">
        <v>194</v>
      </c>
      <c r="H115" s="116" t="s">
        <v>195</v>
      </c>
      <c r="I115" s="116" t="s">
        <v>196</v>
      </c>
      <c r="J115" s="116" t="s">
        <v>159</v>
      </c>
      <c r="K115" s="117" t="s">
        <v>197</v>
      </c>
      <c r="L115" s="114"/>
      <c r="M115" s="58" t="s">
        <v>19</v>
      </c>
      <c r="N115" s="59" t="s">
        <v>42</v>
      </c>
      <c r="O115" s="59" t="s">
        <v>198</v>
      </c>
      <c r="P115" s="59" t="s">
        <v>199</v>
      </c>
      <c r="Q115" s="59" t="s">
        <v>200</v>
      </c>
      <c r="R115" s="59" t="s">
        <v>201</v>
      </c>
      <c r="S115" s="59" t="s">
        <v>202</v>
      </c>
      <c r="T115" s="60" t="s">
        <v>203</v>
      </c>
    </row>
    <row r="116" spans="2:65" s="1" customFormat="1" ht="22.75" customHeight="1">
      <c r="B116" s="34"/>
      <c r="C116" s="63" t="s">
        <v>204</v>
      </c>
      <c r="J116" s="118">
        <f>BK116</f>
        <v>0</v>
      </c>
      <c r="L116" s="34"/>
      <c r="M116" s="61"/>
      <c r="N116" s="52"/>
      <c r="O116" s="52"/>
      <c r="P116" s="119">
        <f>P117+P620+P1013</f>
        <v>0</v>
      </c>
      <c r="Q116" s="52"/>
      <c r="R116" s="119">
        <f>R117+R620+R1013</f>
        <v>82.069905640000016</v>
      </c>
      <c r="S116" s="52"/>
      <c r="T116" s="120">
        <f>T117+T620+T1013</f>
        <v>224.45325605000002</v>
      </c>
      <c r="AT116" s="19" t="s">
        <v>71</v>
      </c>
      <c r="AU116" s="19" t="s">
        <v>160</v>
      </c>
      <c r="BK116" s="121">
        <f>BK117+BK620+BK1013</f>
        <v>0</v>
      </c>
    </row>
    <row r="117" spans="2:65" s="11" customFormat="1" ht="25.9" customHeight="1">
      <c r="B117" s="122"/>
      <c r="D117" s="123" t="s">
        <v>71</v>
      </c>
      <c r="E117" s="124" t="s">
        <v>205</v>
      </c>
      <c r="F117" s="124" t="s">
        <v>206</v>
      </c>
      <c r="I117" s="125"/>
      <c r="J117" s="126">
        <f>BK117</f>
        <v>0</v>
      </c>
      <c r="L117" s="122"/>
      <c r="M117" s="127"/>
      <c r="P117" s="128">
        <f>P118+P137+P142+P184+P296+P395+P616</f>
        <v>0</v>
      </c>
      <c r="R117" s="128">
        <f>R118+R137+R142+R184+R296+R395+R616</f>
        <v>79.560542930000011</v>
      </c>
      <c r="T117" s="129">
        <f>T118+T137+T142+T184+T296+T395+T616</f>
        <v>219.85775900000002</v>
      </c>
      <c r="AR117" s="123" t="s">
        <v>79</v>
      </c>
      <c r="AT117" s="130" t="s">
        <v>71</v>
      </c>
      <c r="AU117" s="130" t="s">
        <v>72</v>
      </c>
      <c r="AY117" s="123" t="s">
        <v>207</v>
      </c>
      <c r="BK117" s="131">
        <f>BK118+BK137+BK142+BK184+BK296+BK395+BK616</f>
        <v>0</v>
      </c>
    </row>
    <row r="118" spans="2:65" s="11" customFormat="1" ht="22.75" customHeight="1">
      <c r="B118" s="122"/>
      <c r="D118" s="123" t="s">
        <v>71</v>
      </c>
      <c r="E118" s="132" t="s">
        <v>79</v>
      </c>
      <c r="F118" s="132" t="s">
        <v>208</v>
      </c>
      <c r="I118" s="125"/>
      <c r="J118" s="133">
        <f>BK118</f>
        <v>0</v>
      </c>
      <c r="L118" s="122"/>
      <c r="M118" s="127"/>
      <c r="P118" s="128">
        <f>SUM(P119:P136)</f>
        <v>0</v>
      </c>
      <c r="R118" s="128">
        <f>SUM(R119:R136)</f>
        <v>56.265000000000001</v>
      </c>
      <c r="T118" s="129">
        <f>SUM(T119:T136)</f>
        <v>0</v>
      </c>
      <c r="AR118" s="123" t="s">
        <v>79</v>
      </c>
      <c r="AT118" s="130" t="s">
        <v>71</v>
      </c>
      <c r="AU118" s="130" t="s">
        <v>79</v>
      </c>
      <c r="AY118" s="123" t="s">
        <v>207</v>
      </c>
      <c r="BK118" s="131">
        <f>SUM(BK119:BK136)</f>
        <v>0</v>
      </c>
    </row>
    <row r="119" spans="2:65" s="1" customFormat="1" ht="24.15" customHeight="1">
      <c r="B119" s="34"/>
      <c r="C119" s="134" t="s">
        <v>79</v>
      </c>
      <c r="D119" s="134" t="s">
        <v>209</v>
      </c>
      <c r="E119" s="135" t="s">
        <v>210</v>
      </c>
      <c r="F119" s="136" t="s">
        <v>211</v>
      </c>
      <c r="G119" s="137" t="s">
        <v>212</v>
      </c>
      <c r="H119" s="138">
        <v>750</v>
      </c>
      <c r="I119" s="139"/>
      <c r="J119" s="140">
        <f>ROUND(I119*H119,2)</f>
        <v>0</v>
      </c>
      <c r="K119" s="136" t="s">
        <v>213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81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214</v>
      </c>
    </row>
    <row r="120" spans="2:65" s="1" customFormat="1" ht="18">
      <c r="B120" s="34"/>
      <c r="D120" s="147" t="s">
        <v>215</v>
      </c>
      <c r="F120" s="148" t="s">
        <v>216</v>
      </c>
      <c r="I120" s="149"/>
      <c r="L120" s="34"/>
      <c r="M120" s="150"/>
      <c r="T120" s="55"/>
      <c r="AT120" s="19" t="s">
        <v>215</v>
      </c>
      <c r="AU120" s="19" t="s">
        <v>81</v>
      </c>
    </row>
    <row r="121" spans="2:65" s="1" customFormat="1" ht="10">
      <c r="B121" s="34"/>
      <c r="D121" s="151" t="s">
        <v>217</v>
      </c>
      <c r="F121" s="152" t="s">
        <v>218</v>
      </c>
      <c r="I121" s="149"/>
      <c r="L121" s="34"/>
      <c r="M121" s="150"/>
      <c r="T121" s="55"/>
      <c r="AT121" s="19" t="s">
        <v>217</v>
      </c>
      <c r="AU121" s="19" t="s">
        <v>81</v>
      </c>
    </row>
    <row r="122" spans="2:65" s="12" customFormat="1" ht="10">
      <c r="B122" s="153"/>
      <c r="D122" s="147" t="s">
        <v>219</v>
      </c>
      <c r="E122" s="154" t="s">
        <v>19</v>
      </c>
      <c r="F122" s="155" t="s">
        <v>220</v>
      </c>
      <c r="H122" s="154" t="s">
        <v>19</v>
      </c>
      <c r="I122" s="156"/>
      <c r="L122" s="153"/>
      <c r="M122" s="157"/>
      <c r="T122" s="158"/>
      <c r="AT122" s="154" t="s">
        <v>219</v>
      </c>
      <c r="AU122" s="154" t="s">
        <v>81</v>
      </c>
      <c r="AV122" s="12" t="s">
        <v>79</v>
      </c>
      <c r="AW122" s="12" t="s">
        <v>33</v>
      </c>
      <c r="AX122" s="12" t="s">
        <v>72</v>
      </c>
      <c r="AY122" s="154" t="s">
        <v>207</v>
      </c>
    </row>
    <row r="123" spans="2:65" s="13" customFormat="1" ht="10">
      <c r="B123" s="159"/>
      <c r="D123" s="147" t="s">
        <v>219</v>
      </c>
      <c r="E123" s="160" t="s">
        <v>19</v>
      </c>
      <c r="F123" s="161" t="s">
        <v>221</v>
      </c>
      <c r="H123" s="162">
        <v>750</v>
      </c>
      <c r="I123" s="163"/>
      <c r="L123" s="159"/>
      <c r="M123" s="164"/>
      <c r="T123" s="165"/>
      <c r="AT123" s="160" t="s">
        <v>219</v>
      </c>
      <c r="AU123" s="160" t="s">
        <v>81</v>
      </c>
      <c r="AV123" s="13" t="s">
        <v>81</v>
      </c>
      <c r="AW123" s="13" t="s">
        <v>33</v>
      </c>
      <c r="AX123" s="13" t="s">
        <v>72</v>
      </c>
      <c r="AY123" s="160" t="s">
        <v>207</v>
      </c>
    </row>
    <row r="124" spans="2:65" s="14" customFormat="1" ht="10">
      <c r="B124" s="166"/>
      <c r="D124" s="147" t="s">
        <v>219</v>
      </c>
      <c r="E124" s="167" t="s">
        <v>19</v>
      </c>
      <c r="F124" s="168" t="s">
        <v>222</v>
      </c>
      <c r="H124" s="169">
        <v>750</v>
      </c>
      <c r="I124" s="170"/>
      <c r="L124" s="166"/>
      <c r="M124" s="171"/>
      <c r="T124" s="172"/>
      <c r="AT124" s="167" t="s">
        <v>219</v>
      </c>
      <c r="AU124" s="167" t="s">
        <v>81</v>
      </c>
      <c r="AV124" s="14" t="s">
        <v>111</v>
      </c>
      <c r="AW124" s="14" t="s">
        <v>33</v>
      </c>
      <c r="AX124" s="14" t="s">
        <v>79</v>
      </c>
      <c r="AY124" s="167" t="s">
        <v>207</v>
      </c>
    </row>
    <row r="125" spans="2:65" s="1" customFormat="1" ht="16.5" customHeight="1">
      <c r="B125" s="34"/>
      <c r="C125" s="173" t="s">
        <v>81</v>
      </c>
      <c r="D125" s="173" t="s">
        <v>223</v>
      </c>
      <c r="E125" s="174" t="s">
        <v>224</v>
      </c>
      <c r="F125" s="175" t="s">
        <v>225</v>
      </c>
      <c r="G125" s="176" t="s">
        <v>226</v>
      </c>
      <c r="H125" s="177">
        <v>15</v>
      </c>
      <c r="I125" s="178"/>
      <c r="J125" s="179">
        <f>ROUND(I125*H125,2)</f>
        <v>0</v>
      </c>
      <c r="K125" s="175" t="s">
        <v>213</v>
      </c>
      <c r="L125" s="180"/>
      <c r="M125" s="181" t="s">
        <v>19</v>
      </c>
      <c r="N125" s="182" t="s">
        <v>43</v>
      </c>
      <c r="P125" s="143">
        <f>O125*H125</f>
        <v>0</v>
      </c>
      <c r="Q125" s="143">
        <v>1E-3</v>
      </c>
      <c r="R125" s="143">
        <f>Q125*H125</f>
        <v>1.4999999999999999E-2</v>
      </c>
      <c r="S125" s="143">
        <v>0</v>
      </c>
      <c r="T125" s="144">
        <f>S125*H125</f>
        <v>0</v>
      </c>
      <c r="AR125" s="145" t="s">
        <v>227</v>
      </c>
      <c r="AT125" s="145" t="s">
        <v>223</v>
      </c>
      <c r="AU125" s="145" t="s">
        <v>81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228</v>
      </c>
    </row>
    <row r="126" spans="2:65" s="1" customFormat="1" ht="10">
      <c r="B126" s="34"/>
      <c r="D126" s="147" t="s">
        <v>215</v>
      </c>
      <c r="F126" s="148" t="s">
        <v>225</v>
      </c>
      <c r="I126" s="149"/>
      <c r="L126" s="34"/>
      <c r="M126" s="150"/>
      <c r="T126" s="55"/>
      <c r="AT126" s="19" t="s">
        <v>215</v>
      </c>
      <c r="AU126" s="19" t="s">
        <v>81</v>
      </c>
    </row>
    <row r="127" spans="2:65" s="13" customFormat="1" ht="10">
      <c r="B127" s="159"/>
      <c r="D127" s="147" t="s">
        <v>219</v>
      </c>
      <c r="F127" s="161" t="s">
        <v>229</v>
      </c>
      <c r="H127" s="162">
        <v>15</v>
      </c>
      <c r="I127" s="163"/>
      <c r="L127" s="159"/>
      <c r="M127" s="164"/>
      <c r="T127" s="165"/>
      <c r="AT127" s="160" t="s">
        <v>219</v>
      </c>
      <c r="AU127" s="160" t="s">
        <v>81</v>
      </c>
      <c r="AV127" s="13" t="s">
        <v>81</v>
      </c>
      <c r="AW127" s="13" t="s">
        <v>4</v>
      </c>
      <c r="AX127" s="13" t="s">
        <v>79</v>
      </c>
      <c r="AY127" s="160" t="s">
        <v>207</v>
      </c>
    </row>
    <row r="128" spans="2:65" s="1" customFormat="1" ht="33" customHeight="1">
      <c r="B128" s="34"/>
      <c r="C128" s="134" t="s">
        <v>92</v>
      </c>
      <c r="D128" s="134" t="s">
        <v>209</v>
      </c>
      <c r="E128" s="135" t="s">
        <v>230</v>
      </c>
      <c r="F128" s="136" t="s">
        <v>231</v>
      </c>
      <c r="G128" s="137" t="s">
        <v>212</v>
      </c>
      <c r="H128" s="138">
        <v>750</v>
      </c>
      <c r="I128" s="139"/>
      <c r="J128" s="140">
        <f>ROUND(I128*H128,2)</f>
        <v>0</v>
      </c>
      <c r="K128" s="136" t="s">
        <v>213</v>
      </c>
      <c r="L128" s="34"/>
      <c r="M128" s="141" t="s">
        <v>19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111</v>
      </c>
      <c r="AT128" s="145" t="s">
        <v>209</v>
      </c>
      <c r="AU128" s="145" t="s">
        <v>81</v>
      </c>
      <c r="AY128" s="19" t="s">
        <v>207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9" t="s">
        <v>79</v>
      </c>
      <c r="BK128" s="146">
        <f>ROUND(I128*H128,2)</f>
        <v>0</v>
      </c>
      <c r="BL128" s="19" t="s">
        <v>111</v>
      </c>
      <c r="BM128" s="145" t="s">
        <v>232</v>
      </c>
    </row>
    <row r="129" spans="2:65" s="1" customFormat="1" ht="18">
      <c r="B129" s="34"/>
      <c r="D129" s="147" t="s">
        <v>215</v>
      </c>
      <c r="F129" s="148" t="s">
        <v>233</v>
      </c>
      <c r="I129" s="149"/>
      <c r="L129" s="34"/>
      <c r="M129" s="150"/>
      <c r="T129" s="55"/>
      <c r="AT129" s="19" t="s">
        <v>215</v>
      </c>
      <c r="AU129" s="19" t="s">
        <v>81</v>
      </c>
    </row>
    <row r="130" spans="2:65" s="1" customFormat="1" ht="10">
      <c r="B130" s="34"/>
      <c r="D130" s="151" t="s">
        <v>217</v>
      </c>
      <c r="F130" s="152" t="s">
        <v>234</v>
      </c>
      <c r="I130" s="149"/>
      <c r="L130" s="34"/>
      <c r="M130" s="150"/>
      <c r="T130" s="55"/>
      <c r="AT130" s="19" t="s">
        <v>217</v>
      </c>
      <c r="AU130" s="19" t="s">
        <v>81</v>
      </c>
    </row>
    <row r="131" spans="2:65" s="12" customFormat="1" ht="10">
      <c r="B131" s="153"/>
      <c r="D131" s="147" t="s">
        <v>219</v>
      </c>
      <c r="E131" s="154" t="s">
        <v>19</v>
      </c>
      <c r="F131" s="155" t="s">
        <v>220</v>
      </c>
      <c r="H131" s="154" t="s">
        <v>19</v>
      </c>
      <c r="I131" s="156"/>
      <c r="L131" s="153"/>
      <c r="M131" s="157"/>
      <c r="T131" s="158"/>
      <c r="AT131" s="154" t="s">
        <v>219</v>
      </c>
      <c r="AU131" s="154" t="s">
        <v>81</v>
      </c>
      <c r="AV131" s="12" t="s">
        <v>79</v>
      </c>
      <c r="AW131" s="12" t="s">
        <v>33</v>
      </c>
      <c r="AX131" s="12" t="s">
        <v>72</v>
      </c>
      <c r="AY131" s="154" t="s">
        <v>207</v>
      </c>
    </row>
    <row r="132" spans="2:65" s="13" customFormat="1" ht="10">
      <c r="B132" s="159"/>
      <c r="D132" s="147" t="s">
        <v>219</v>
      </c>
      <c r="E132" s="160" t="s">
        <v>19</v>
      </c>
      <c r="F132" s="161" t="s">
        <v>221</v>
      </c>
      <c r="H132" s="162">
        <v>750</v>
      </c>
      <c r="I132" s="163"/>
      <c r="L132" s="159"/>
      <c r="M132" s="164"/>
      <c r="T132" s="165"/>
      <c r="AT132" s="160" t="s">
        <v>219</v>
      </c>
      <c r="AU132" s="160" t="s">
        <v>81</v>
      </c>
      <c r="AV132" s="13" t="s">
        <v>81</v>
      </c>
      <c r="AW132" s="13" t="s">
        <v>33</v>
      </c>
      <c r="AX132" s="13" t="s">
        <v>72</v>
      </c>
      <c r="AY132" s="160" t="s">
        <v>207</v>
      </c>
    </row>
    <row r="133" spans="2:65" s="14" customFormat="1" ht="10">
      <c r="B133" s="166"/>
      <c r="D133" s="147" t="s">
        <v>219</v>
      </c>
      <c r="E133" s="167" t="s">
        <v>19</v>
      </c>
      <c r="F133" s="168" t="s">
        <v>222</v>
      </c>
      <c r="H133" s="169">
        <v>750</v>
      </c>
      <c r="I133" s="170"/>
      <c r="L133" s="166"/>
      <c r="M133" s="171"/>
      <c r="T133" s="172"/>
      <c r="AT133" s="167" t="s">
        <v>219</v>
      </c>
      <c r="AU133" s="167" t="s">
        <v>81</v>
      </c>
      <c r="AV133" s="14" t="s">
        <v>111</v>
      </c>
      <c r="AW133" s="14" t="s">
        <v>33</v>
      </c>
      <c r="AX133" s="14" t="s">
        <v>79</v>
      </c>
      <c r="AY133" s="167" t="s">
        <v>207</v>
      </c>
    </row>
    <row r="134" spans="2:65" s="1" customFormat="1" ht="16.5" customHeight="1">
      <c r="B134" s="34"/>
      <c r="C134" s="173" t="s">
        <v>111</v>
      </c>
      <c r="D134" s="173" t="s">
        <v>223</v>
      </c>
      <c r="E134" s="174" t="s">
        <v>235</v>
      </c>
      <c r="F134" s="175" t="s">
        <v>236</v>
      </c>
      <c r="G134" s="176" t="s">
        <v>237</v>
      </c>
      <c r="H134" s="177">
        <v>56.25</v>
      </c>
      <c r="I134" s="178"/>
      <c r="J134" s="179">
        <f>ROUND(I134*H134,2)</f>
        <v>0</v>
      </c>
      <c r="K134" s="175" t="s">
        <v>213</v>
      </c>
      <c r="L134" s="180"/>
      <c r="M134" s="181" t="s">
        <v>19</v>
      </c>
      <c r="N134" s="182" t="s">
        <v>43</v>
      </c>
      <c r="P134" s="143">
        <f>O134*H134</f>
        <v>0</v>
      </c>
      <c r="Q134" s="143">
        <v>1</v>
      </c>
      <c r="R134" s="143">
        <f>Q134*H134</f>
        <v>56.25</v>
      </c>
      <c r="S134" s="143">
        <v>0</v>
      </c>
      <c r="T134" s="144">
        <f>S134*H134</f>
        <v>0</v>
      </c>
      <c r="AR134" s="145" t="s">
        <v>227</v>
      </c>
      <c r="AT134" s="145" t="s">
        <v>223</v>
      </c>
      <c r="AU134" s="145" t="s">
        <v>81</v>
      </c>
      <c r="AY134" s="19" t="s">
        <v>207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9" t="s">
        <v>79</v>
      </c>
      <c r="BK134" s="146">
        <f>ROUND(I134*H134,2)</f>
        <v>0</v>
      </c>
      <c r="BL134" s="19" t="s">
        <v>111</v>
      </c>
      <c r="BM134" s="145" t="s">
        <v>238</v>
      </c>
    </row>
    <row r="135" spans="2:65" s="1" customFormat="1" ht="10">
      <c r="B135" s="34"/>
      <c r="D135" s="147" t="s">
        <v>215</v>
      </c>
      <c r="F135" s="148" t="s">
        <v>236</v>
      </c>
      <c r="I135" s="149"/>
      <c r="L135" s="34"/>
      <c r="M135" s="150"/>
      <c r="T135" s="55"/>
      <c r="AT135" s="19" t="s">
        <v>215</v>
      </c>
      <c r="AU135" s="19" t="s">
        <v>81</v>
      </c>
    </row>
    <row r="136" spans="2:65" s="13" customFormat="1" ht="10">
      <c r="B136" s="159"/>
      <c r="D136" s="147" t="s">
        <v>219</v>
      </c>
      <c r="E136" s="160" t="s">
        <v>19</v>
      </c>
      <c r="F136" s="161" t="s">
        <v>239</v>
      </c>
      <c r="H136" s="162">
        <v>56.25</v>
      </c>
      <c r="I136" s="163"/>
      <c r="L136" s="159"/>
      <c r="M136" s="164"/>
      <c r="T136" s="165"/>
      <c r="AT136" s="160" t="s">
        <v>219</v>
      </c>
      <c r="AU136" s="160" t="s">
        <v>81</v>
      </c>
      <c r="AV136" s="13" t="s">
        <v>81</v>
      </c>
      <c r="AW136" s="13" t="s">
        <v>33</v>
      </c>
      <c r="AX136" s="13" t="s">
        <v>79</v>
      </c>
      <c r="AY136" s="160" t="s">
        <v>207</v>
      </c>
    </row>
    <row r="137" spans="2:65" s="11" customFormat="1" ht="22.75" customHeight="1">
      <c r="B137" s="122"/>
      <c r="D137" s="123" t="s">
        <v>71</v>
      </c>
      <c r="E137" s="132" t="s">
        <v>81</v>
      </c>
      <c r="F137" s="132" t="s">
        <v>240</v>
      </c>
      <c r="I137" s="125"/>
      <c r="J137" s="133">
        <f>BK137</f>
        <v>0</v>
      </c>
      <c r="L137" s="122"/>
      <c r="M137" s="127"/>
      <c r="P137" s="128">
        <f>SUM(P138:P141)</f>
        <v>0</v>
      </c>
      <c r="R137" s="128">
        <f>SUM(R138:R141)</f>
        <v>0.18479999999999999</v>
      </c>
      <c r="T137" s="129">
        <f>SUM(T138:T141)</f>
        <v>0</v>
      </c>
      <c r="AR137" s="123" t="s">
        <v>79</v>
      </c>
      <c r="AT137" s="130" t="s">
        <v>71</v>
      </c>
      <c r="AU137" s="130" t="s">
        <v>79</v>
      </c>
      <c r="AY137" s="123" t="s">
        <v>207</v>
      </c>
      <c r="BK137" s="131">
        <f>SUM(BK138:BK141)</f>
        <v>0</v>
      </c>
    </row>
    <row r="138" spans="2:65" s="1" customFormat="1" ht="24.15" customHeight="1">
      <c r="B138" s="34"/>
      <c r="C138" s="134" t="s">
        <v>241</v>
      </c>
      <c r="D138" s="134" t="s">
        <v>209</v>
      </c>
      <c r="E138" s="135" t="s">
        <v>242</v>
      </c>
      <c r="F138" s="136" t="s">
        <v>243</v>
      </c>
      <c r="G138" s="137" t="s">
        <v>244</v>
      </c>
      <c r="H138" s="138">
        <v>60</v>
      </c>
      <c r="I138" s="139"/>
      <c r="J138" s="140">
        <f>ROUND(I138*H138,2)</f>
        <v>0</v>
      </c>
      <c r="K138" s="136" t="s">
        <v>213</v>
      </c>
      <c r="L138" s="34"/>
      <c r="M138" s="141" t="s">
        <v>19</v>
      </c>
      <c r="N138" s="142" t="s">
        <v>43</v>
      </c>
      <c r="P138" s="143">
        <f>O138*H138</f>
        <v>0</v>
      </c>
      <c r="Q138" s="143">
        <v>3.0799999999999998E-3</v>
      </c>
      <c r="R138" s="143">
        <f>Q138*H138</f>
        <v>0.18479999999999999</v>
      </c>
      <c r="S138" s="143">
        <v>0</v>
      </c>
      <c r="T138" s="144">
        <f>S138*H138</f>
        <v>0</v>
      </c>
      <c r="AR138" s="145" t="s">
        <v>111</v>
      </c>
      <c r="AT138" s="145" t="s">
        <v>209</v>
      </c>
      <c r="AU138" s="145" t="s">
        <v>81</v>
      </c>
      <c r="AY138" s="19" t="s">
        <v>207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79</v>
      </c>
      <c r="BK138" s="146">
        <f>ROUND(I138*H138,2)</f>
        <v>0</v>
      </c>
      <c r="BL138" s="19" t="s">
        <v>111</v>
      </c>
      <c r="BM138" s="145" t="s">
        <v>245</v>
      </c>
    </row>
    <row r="139" spans="2:65" s="1" customFormat="1" ht="27">
      <c r="B139" s="34"/>
      <c r="D139" s="147" t="s">
        <v>215</v>
      </c>
      <c r="F139" s="148" t="s">
        <v>246</v>
      </c>
      <c r="I139" s="149"/>
      <c r="L139" s="34"/>
      <c r="M139" s="150"/>
      <c r="T139" s="55"/>
      <c r="AT139" s="19" t="s">
        <v>215</v>
      </c>
      <c r="AU139" s="19" t="s">
        <v>81</v>
      </c>
    </row>
    <row r="140" spans="2:65" s="1" customFormat="1" ht="10">
      <c r="B140" s="34"/>
      <c r="D140" s="151" t="s">
        <v>217</v>
      </c>
      <c r="F140" s="152" t="s">
        <v>247</v>
      </c>
      <c r="I140" s="149"/>
      <c r="L140" s="34"/>
      <c r="M140" s="150"/>
      <c r="T140" s="55"/>
      <c r="AT140" s="19" t="s">
        <v>217</v>
      </c>
      <c r="AU140" s="19" t="s">
        <v>81</v>
      </c>
    </row>
    <row r="141" spans="2:65" s="13" customFormat="1" ht="10">
      <c r="B141" s="159"/>
      <c r="D141" s="147" t="s">
        <v>219</v>
      </c>
      <c r="E141" s="160" t="s">
        <v>19</v>
      </c>
      <c r="F141" s="161" t="s">
        <v>248</v>
      </c>
      <c r="H141" s="162">
        <v>60</v>
      </c>
      <c r="I141" s="163"/>
      <c r="L141" s="159"/>
      <c r="M141" s="164"/>
      <c r="T141" s="165"/>
      <c r="AT141" s="160" t="s">
        <v>219</v>
      </c>
      <c r="AU141" s="160" t="s">
        <v>81</v>
      </c>
      <c r="AV141" s="13" t="s">
        <v>81</v>
      </c>
      <c r="AW141" s="13" t="s">
        <v>33</v>
      </c>
      <c r="AX141" s="13" t="s">
        <v>79</v>
      </c>
      <c r="AY141" s="160" t="s">
        <v>207</v>
      </c>
    </row>
    <row r="142" spans="2:65" s="11" customFormat="1" ht="22.75" customHeight="1">
      <c r="B142" s="122"/>
      <c r="D142" s="123" t="s">
        <v>71</v>
      </c>
      <c r="E142" s="132" t="s">
        <v>92</v>
      </c>
      <c r="F142" s="132" t="s">
        <v>249</v>
      </c>
      <c r="I142" s="125"/>
      <c r="J142" s="133">
        <f>BK142</f>
        <v>0</v>
      </c>
      <c r="L142" s="122"/>
      <c r="M142" s="127"/>
      <c r="P142" s="128">
        <f>SUM(P143:P183)</f>
        <v>0</v>
      </c>
      <c r="R142" s="128">
        <f>SUM(R143:R183)</f>
        <v>2.2992188499999999</v>
      </c>
      <c r="T142" s="129">
        <f>SUM(T143:T183)</f>
        <v>0</v>
      </c>
      <c r="AR142" s="123" t="s">
        <v>79</v>
      </c>
      <c r="AT142" s="130" t="s">
        <v>71</v>
      </c>
      <c r="AU142" s="130" t="s">
        <v>79</v>
      </c>
      <c r="AY142" s="123" t="s">
        <v>207</v>
      </c>
      <c r="BK142" s="131">
        <f>SUM(BK143:BK183)</f>
        <v>0</v>
      </c>
    </row>
    <row r="143" spans="2:65" s="1" customFormat="1" ht="33" customHeight="1">
      <c r="B143" s="34"/>
      <c r="C143" s="134" t="s">
        <v>250</v>
      </c>
      <c r="D143" s="134" t="s">
        <v>209</v>
      </c>
      <c r="E143" s="135" t="s">
        <v>251</v>
      </c>
      <c r="F143" s="136" t="s">
        <v>252</v>
      </c>
      <c r="G143" s="137" t="s">
        <v>244</v>
      </c>
      <c r="H143" s="138">
        <v>1</v>
      </c>
      <c r="I143" s="139"/>
      <c r="J143" s="140">
        <f>ROUND(I143*H143,2)</f>
        <v>0</v>
      </c>
      <c r="K143" s="136" t="s">
        <v>213</v>
      </c>
      <c r="L143" s="34"/>
      <c r="M143" s="141" t="s">
        <v>19</v>
      </c>
      <c r="N143" s="142" t="s">
        <v>43</v>
      </c>
      <c r="P143" s="143">
        <f>O143*H143</f>
        <v>0</v>
      </c>
      <c r="Q143" s="143">
        <v>0.12021</v>
      </c>
      <c r="R143" s="143">
        <f>Q143*H143</f>
        <v>0.12021</v>
      </c>
      <c r="S143" s="143">
        <v>0</v>
      </c>
      <c r="T143" s="144">
        <f>S143*H143</f>
        <v>0</v>
      </c>
      <c r="AR143" s="145" t="s">
        <v>111</v>
      </c>
      <c r="AT143" s="145" t="s">
        <v>209</v>
      </c>
      <c r="AU143" s="145" t="s">
        <v>81</v>
      </c>
      <c r="AY143" s="19" t="s">
        <v>207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9" t="s">
        <v>79</v>
      </c>
      <c r="BK143" s="146">
        <f>ROUND(I143*H143,2)</f>
        <v>0</v>
      </c>
      <c r="BL143" s="19" t="s">
        <v>111</v>
      </c>
      <c r="BM143" s="145" t="s">
        <v>253</v>
      </c>
    </row>
    <row r="144" spans="2:65" s="1" customFormat="1" ht="18">
      <c r="B144" s="34"/>
      <c r="D144" s="147" t="s">
        <v>215</v>
      </c>
      <c r="F144" s="148" t="s">
        <v>254</v>
      </c>
      <c r="I144" s="149"/>
      <c r="L144" s="34"/>
      <c r="M144" s="150"/>
      <c r="T144" s="55"/>
      <c r="AT144" s="19" t="s">
        <v>215</v>
      </c>
      <c r="AU144" s="19" t="s">
        <v>81</v>
      </c>
    </row>
    <row r="145" spans="2:65" s="1" customFormat="1" ht="10">
      <c r="B145" s="34"/>
      <c r="D145" s="151" t="s">
        <v>217</v>
      </c>
      <c r="F145" s="152" t="s">
        <v>255</v>
      </c>
      <c r="I145" s="149"/>
      <c r="L145" s="34"/>
      <c r="M145" s="150"/>
      <c r="T145" s="55"/>
      <c r="AT145" s="19" t="s">
        <v>217</v>
      </c>
      <c r="AU145" s="19" t="s">
        <v>81</v>
      </c>
    </row>
    <row r="146" spans="2:65" s="12" customFormat="1" ht="20">
      <c r="B146" s="153"/>
      <c r="D146" s="147" t="s">
        <v>219</v>
      </c>
      <c r="E146" s="154" t="s">
        <v>19</v>
      </c>
      <c r="F146" s="155" t="s">
        <v>256</v>
      </c>
      <c r="H146" s="154" t="s">
        <v>19</v>
      </c>
      <c r="I146" s="156"/>
      <c r="L146" s="153"/>
      <c r="M146" s="157"/>
      <c r="T146" s="158"/>
      <c r="AT146" s="154" t="s">
        <v>219</v>
      </c>
      <c r="AU146" s="154" t="s">
        <v>81</v>
      </c>
      <c r="AV146" s="12" t="s">
        <v>79</v>
      </c>
      <c r="AW146" s="12" t="s">
        <v>33</v>
      </c>
      <c r="AX146" s="12" t="s">
        <v>72</v>
      </c>
      <c r="AY146" s="154" t="s">
        <v>207</v>
      </c>
    </row>
    <row r="147" spans="2:65" s="13" customFormat="1" ht="10">
      <c r="B147" s="159"/>
      <c r="D147" s="147" t="s">
        <v>219</v>
      </c>
      <c r="E147" s="160" t="s">
        <v>19</v>
      </c>
      <c r="F147" s="161" t="s">
        <v>79</v>
      </c>
      <c r="H147" s="162">
        <v>1</v>
      </c>
      <c r="I147" s="163"/>
      <c r="L147" s="159"/>
      <c r="M147" s="164"/>
      <c r="T147" s="165"/>
      <c r="AT147" s="160" t="s">
        <v>219</v>
      </c>
      <c r="AU147" s="160" t="s">
        <v>81</v>
      </c>
      <c r="AV147" s="13" t="s">
        <v>81</v>
      </c>
      <c r="AW147" s="13" t="s">
        <v>33</v>
      </c>
      <c r="AX147" s="13" t="s">
        <v>72</v>
      </c>
      <c r="AY147" s="160" t="s">
        <v>207</v>
      </c>
    </row>
    <row r="148" spans="2:65" s="14" customFormat="1" ht="10">
      <c r="B148" s="166"/>
      <c r="D148" s="147" t="s">
        <v>219</v>
      </c>
      <c r="E148" s="167" t="s">
        <v>19</v>
      </c>
      <c r="F148" s="168" t="s">
        <v>222</v>
      </c>
      <c r="H148" s="169">
        <v>1</v>
      </c>
      <c r="I148" s="170"/>
      <c r="L148" s="166"/>
      <c r="M148" s="171"/>
      <c r="T148" s="172"/>
      <c r="AT148" s="167" t="s">
        <v>219</v>
      </c>
      <c r="AU148" s="167" t="s">
        <v>81</v>
      </c>
      <c r="AV148" s="14" t="s">
        <v>111</v>
      </c>
      <c r="AW148" s="14" t="s">
        <v>33</v>
      </c>
      <c r="AX148" s="14" t="s">
        <v>79</v>
      </c>
      <c r="AY148" s="167" t="s">
        <v>207</v>
      </c>
    </row>
    <row r="149" spans="2:65" s="1" customFormat="1" ht="37.75" customHeight="1">
      <c r="B149" s="34"/>
      <c r="C149" s="134" t="s">
        <v>257</v>
      </c>
      <c r="D149" s="134" t="s">
        <v>209</v>
      </c>
      <c r="E149" s="135" t="s">
        <v>258</v>
      </c>
      <c r="F149" s="136" t="s">
        <v>259</v>
      </c>
      <c r="G149" s="137" t="s">
        <v>244</v>
      </c>
      <c r="H149" s="138">
        <v>1</v>
      </c>
      <c r="I149" s="139"/>
      <c r="J149" s="140">
        <f>ROUND(I149*H149,2)</f>
        <v>0</v>
      </c>
      <c r="K149" s="136" t="s">
        <v>213</v>
      </c>
      <c r="L149" s="34"/>
      <c r="M149" s="141" t="s">
        <v>19</v>
      </c>
      <c r="N149" s="142" t="s">
        <v>43</v>
      </c>
      <c r="P149" s="143">
        <f>O149*H149</f>
        <v>0</v>
      </c>
      <c r="Q149" s="143">
        <v>0.18142</v>
      </c>
      <c r="R149" s="143">
        <f>Q149*H149</f>
        <v>0.18142</v>
      </c>
      <c r="S149" s="143">
        <v>0</v>
      </c>
      <c r="T149" s="144">
        <f>S149*H149</f>
        <v>0</v>
      </c>
      <c r="AR149" s="145" t="s">
        <v>111</v>
      </c>
      <c r="AT149" s="145" t="s">
        <v>209</v>
      </c>
      <c r="AU149" s="145" t="s">
        <v>81</v>
      </c>
      <c r="AY149" s="19" t="s">
        <v>207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9" t="s">
        <v>79</v>
      </c>
      <c r="BK149" s="146">
        <f>ROUND(I149*H149,2)</f>
        <v>0</v>
      </c>
      <c r="BL149" s="19" t="s">
        <v>111</v>
      </c>
      <c r="BM149" s="145" t="s">
        <v>260</v>
      </c>
    </row>
    <row r="150" spans="2:65" s="1" customFormat="1" ht="18">
      <c r="B150" s="34"/>
      <c r="D150" s="147" t="s">
        <v>215</v>
      </c>
      <c r="F150" s="148" t="s">
        <v>261</v>
      </c>
      <c r="I150" s="149"/>
      <c r="L150" s="34"/>
      <c r="M150" s="150"/>
      <c r="T150" s="55"/>
      <c r="AT150" s="19" t="s">
        <v>215</v>
      </c>
      <c r="AU150" s="19" t="s">
        <v>81</v>
      </c>
    </row>
    <row r="151" spans="2:65" s="1" customFormat="1" ht="10">
      <c r="B151" s="34"/>
      <c r="D151" s="151" t="s">
        <v>217</v>
      </c>
      <c r="F151" s="152" t="s">
        <v>262</v>
      </c>
      <c r="I151" s="149"/>
      <c r="L151" s="34"/>
      <c r="M151" s="150"/>
      <c r="T151" s="55"/>
      <c r="AT151" s="19" t="s">
        <v>217</v>
      </c>
      <c r="AU151" s="19" t="s">
        <v>81</v>
      </c>
    </row>
    <row r="152" spans="2:65" s="12" customFormat="1" ht="10">
      <c r="B152" s="153"/>
      <c r="D152" s="147" t="s">
        <v>219</v>
      </c>
      <c r="E152" s="154" t="s">
        <v>19</v>
      </c>
      <c r="F152" s="155" t="s">
        <v>263</v>
      </c>
      <c r="H152" s="154" t="s">
        <v>19</v>
      </c>
      <c r="I152" s="156"/>
      <c r="L152" s="153"/>
      <c r="M152" s="157"/>
      <c r="T152" s="158"/>
      <c r="AT152" s="154" t="s">
        <v>219</v>
      </c>
      <c r="AU152" s="154" t="s">
        <v>81</v>
      </c>
      <c r="AV152" s="12" t="s">
        <v>79</v>
      </c>
      <c r="AW152" s="12" t="s">
        <v>33</v>
      </c>
      <c r="AX152" s="12" t="s">
        <v>72</v>
      </c>
      <c r="AY152" s="154" t="s">
        <v>207</v>
      </c>
    </row>
    <row r="153" spans="2:65" s="13" customFormat="1" ht="10">
      <c r="B153" s="159"/>
      <c r="D153" s="147" t="s">
        <v>219</v>
      </c>
      <c r="E153" s="160" t="s">
        <v>19</v>
      </c>
      <c r="F153" s="161" t="s">
        <v>79</v>
      </c>
      <c r="H153" s="162">
        <v>1</v>
      </c>
      <c r="I153" s="163"/>
      <c r="L153" s="159"/>
      <c r="M153" s="164"/>
      <c r="T153" s="165"/>
      <c r="AT153" s="160" t="s">
        <v>219</v>
      </c>
      <c r="AU153" s="160" t="s">
        <v>81</v>
      </c>
      <c r="AV153" s="13" t="s">
        <v>81</v>
      </c>
      <c r="AW153" s="13" t="s">
        <v>33</v>
      </c>
      <c r="AX153" s="13" t="s">
        <v>72</v>
      </c>
      <c r="AY153" s="160" t="s">
        <v>207</v>
      </c>
    </row>
    <row r="154" spans="2:65" s="14" customFormat="1" ht="10">
      <c r="B154" s="166"/>
      <c r="D154" s="147" t="s">
        <v>219</v>
      </c>
      <c r="E154" s="167" t="s">
        <v>19</v>
      </c>
      <c r="F154" s="168" t="s">
        <v>222</v>
      </c>
      <c r="H154" s="169">
        <v>1</v>
      </c>
      <c r="I154" s="170"/>
      <c r="L154" s="166"/>
      <c r="M154" s="171"/>
      <c r="T154" s="172"/>
      <c r="AT154" s="167" t="s">
        <v>219</v>
      </c>
      <c r="AU154" s="167" t="s">
        <v>81</v>
      </c>
      <c r="AV154" s="14" t="s">
        <v>111</v>
      </c>
      <c r="AW154" s="14" t="s">
        <v>33</v>
      </c>
      <c r="AX154" s="14" t="s">
        <v>79</v>
      </c>
      <c r="AY154" s="167" t="s">
        <v>207</v>
      </c>
    </row>
    <row r="155" spans="2:65" s="1" customFormat="1" ht="24.15" customHeight="1">
      <c r="B155" s="34"/>
      <c r="C155" s="134" t="s">
        <v>227</v>
      </c>
      <c r="D155" s="134" t="s">
        <v>209</v>
      </c>
      <c r="E155" s="135" t="s">
        <v>264</v>
      </c>
      <c r="F155" s="136" t="s">
        <v>265</v>
      </c>
      <c r="G155" s="137" t="s">
        <v>266</v>
      </c>
      <c r="H155" s="138">
        <v>0.36499999999999999</v>
      </c>
      <c r="I155" s="139"/>
      <c r="J155" s="140">
        <f>ROUND(I155*H155,2)</f>
        <v>0</v>
      </c>
      <c r="K155" s="136" t="s">
        <v>213</v>
      </c>
      <c r="L155" s="34"/>
      <c r="M155" s="141" t="s">
        <v>19</v>
      </c>
      <c r="N155" s="142" t="s">
        <v>43</v>
      </c>
      <c r="P155" s="143">
        <f>O155*H155</f>
        <v>0</v>
      </c>
      <c r="Q155" s="143">
        <v>1.8774999999999999</v>
      </c>
      <c r="R155" s="143">
        <f>Q155*H155</f>
        <v>0.68528749999999994</v>
      </c>
      <c r="S155" s="143">
        <v>0</v>
      </c>
      <c r="T155" s="144">
        <f>S155*H155</f>
        <v>0</v>
      </c>
      <c r="AR155" s="145" t="s">
        <v>111</v>
      </c>
      <c r="AT155" s="145" t="s">
        <v>209</v>
      </c>
      <c r="AU155" s="145" t="s">
        <v>81</v>
      </c>
      <c r="AY155" s="19" t="s">
        <v>207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9" t="s">
        <v>79</v>
      </c>
      <c r="BK155" s="146">
        <f>ROUND(I155*H155,2)</f>
        <v>0</v>
      </c>
      <c r="BL155" s="19" t="s">
        <v>111</v>
      </c>
      <c r="BM155" s="145" t="s">
        <v>267</v>
      </c>
    </row>
    <row r="156" spans="2:65" s="1" customFormat="1" ht="18">
      <c r="B156" s="34"/>
      <c r="D156" s="147" t="s">
        <v>215</v>
      </c>
      <c r="F156" s="148" t="s">
        <v>268</v>
      </c>
      <c r="I156" s="149"/>
      <c r="L156" s="34"/>
      <c r="M156" s="150"/>
      <c r="T156" s="55"/>
      <c r="AT156" s="19" t="s">
        <v>215</v>
      </c>
      <c r="AU156" s="19" t="s">
        <v>81</v>
      </c>
    </row>
    <row r="157" spans="2:65" s="1" customFormat="1" ht="10">
      <c r="B157" s="34"/>
      <c r="D157" s="151" t="s">
        <v>217</v>
      </c>
      <c r="F157" s="152" t="s">
        <v>269</v>
      </c>
      <c r="I157" s="149"/>
      <c r="L157" s="34"/>
      <c r="M157" s="150"/>
      <c r="T157" s="55"/>
      <c r="AT157" s="19" t="s">
        <v>217</v>
      </c>
      <c r="AU157" s="19" t="s">
        <v>81</v>
      </c>
    </row>
    <row r="158" spans="2:65" s="12" customFormat="1" ht="10">
      <c r="B158" s="153"/>
      <c r="D158" s="147" t="s">
        <v>219</v>
      </c>
      <c r="E158" s="154" t="s">
        <v>19</v>
      </c>
      <c r="F158" s="155" t="s">
        <v>270</v>
      </c>
      <c r="H158" s="154" t="s">
        <v>19</v>
      </c>
      <c r="I158" s="156"/>
      <c r="L158" s="153"/>
      <c r="M158" s="157"/>
      <c r="T158" s="158"/>
      <c r="AT158" s="154" t="s">
        <v>219</v>
      </c>
      <c r="AU158" s="154" t="s">
        <v>81</v>
      </c>
      <c r="AV158" s="12" t="s">
        <v>79</v>
      </c>
      <c r="AW158" s="12" t="s">
        <v>33</v>
      </c>
      <c r="AX158" s="12" t="s">
        <v>72</v>
      </c>
      <c r="AY158" s="154" t="s">
        <v>207</v>
      </c>
    </row>
    <row r="159" spans="2:65" s="13" customFormat="1" ht="10">
      <c r="B159" s="159"/>
      <c r="D159" s="147" t="s">
        <v>219</v>
      </c>
      <c r="E159" s="160" t="s">
        <v>19</v>
      </c>
      <c r="F159" s="161" t="s">
        <v>271</v>
      </c>
      <c r="H159" s="162">
        <v>0.36499999999999999</v>
      </c>
      <c r="I159" s="163"/>
      <c r="L159" s="159"/>
      <c r="M159" s="164"/>
      <c r="T159" s="165"/>
      <c r="AT159" s="160" t="s">
        <v>219</v>
      </c>
      <c r="AU159" s="160" t="s">
        <v>81</v>
      </c>
      <c r="AV159" s="13" t="s">
        <v>81</v>
      </c>
      <c r="AW159" s="13" t="s">
        <v>33</v>
      </c>
      <c r="AX159" s="13" t="s">
        <v>72</v>
      </c>
      <c r="AY159" s="160" t="s">
        <v>207</v>
      </c>
    </row>
    <row r="160" spans="2:65" s="14" customFormat="1" ht="10">
      <c r="B160" s="166"/>
      <c r="D160" s="147" t="s">
        <v>219</v>
      </c>
      <c r="E160" s="167" t="s">
        <v>19</v>
      </c>
      <c r="F160" s="168" t="s">
        <v>222</v>
      </c>
      <c r="H160" s="169">
        <v>0.36499999999999999</v>
      </c>
      <c r="I160" s="170"/>
      <c r="L160" s="166"/>
      <c r="M160" s="171"/>
      <c r="T160" s="172"/>
      <c r="AT160" s="167" t="s">
        <v>219</v>
      </c>
      <c r="AU160" s="167" t="s">
        <v>81</v>
      </c>
      <c r="AV160" s="14" t="s">
        <v>111</v>
      </c>
      <c r="AW160" s="14" t="s">
        <v>33</v>
      </c>
      <c r="AX160" s="14" t="s">
        <v>79</v>
      </c>
      <c r="AY160" s="167" t="s">
        <v>207</v>
      </c>
    </row>
    <row r="161" spans="2:65" s="1" customFormat="1" ht="24.15" customHeight="1">
      <c r="B161" s="34"/>
      <c r="C161" s="134" t="s">
        <v>272</v>
      </c>
      <c r="D161" s="134" t="s">
        <v>209</v>
      </c>
      <c r="E161" s="135" t="s">
        <v>273</v>
      </c>
      <c r="F161" s="136" t="s">
        <v>274</v>
      </c>
      <c r="G161" s="137" t="s">
        <v>237</v>
      </c>
      <c r="H161" s="138">
        <v>3.1E-2</v>
      </c>
      <c r="I161" s="139"/>
      <c r="J161" s="140">
        <f>ROUND(I161*H161,2)</f>
        <v>0</v>
      </c>
      <c r="K161" s="136" t="s">
        <v>213</v>
      </c>
      <c r="L161" s="34"/>
      <c r="M161" s="141" t="s">
        <v>19</v>
      </c>
      <c r="N161" s="142" t="s">
        <v>43</v>
      </c>
      <c r="P161" s="143">
        <f>O161*H161</f>
        <v>0</v>
      </c>
      <c r="Q161" s="143">
        <v>1.0900000000000001</v>
      </c>
      <c r="R161" s="143">
        <f>Q161*H161</f>
        <v>3.3790000000000001E-2</v>
      </c>
      <c r="S161" s="143">
        <v>0</v>
      </c>
      <c r="T161" s="144">
        <f>S161*H161</f>
        <v>0</v>
      </c>
      <c r="AR161" s="145" t="s">
        <v>111</v>
      </c>
      <c r="AT161" s="145" t="s">
        <v>209</v>
      </c>
      <c r="AU161" s="145" t="s">
        <v>81</v>
      </c>
      <c r="AY161" s="19" t="s">
        <v>207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9" t="s">
        <v>79</v>
      </c>
      <c r="BK161" s="146">
        <f>ROUND(I161*H161,2)</f>
        <v>0</v>
      </c>
      <c r="BL161" s="19" t="s">
        <v>111</v>
      </c>
      <c r="BM161" s="145" t="s">
        <v>275</v>
      </c>
    </row>
    <row r="162" spans="2:65" s="1" customFormat="1" ht="18">
      <c r="B162" s="34"/>
      <c r="D162" s="147" t="s">
        <v>215</v>
      </c>
      <c r="F162" s="148" t="s">
        <v>276</v>
      </c>
      <c r="I162" s="149"/>
      <c r="L162" s="34"/>
      <c r="M162" s="150"/>
      <c r="T162" s="55"/>
      <c r="AT162" s="19" t="s">
        <v>215</v>
      </c>
      <c r="AU162" s="19" t="s">
        <v>81</v>
      </c>
    </row>
    <row r="163" spans="2:65" s="1" customFormat="1" ht="10">
      <c r="B163" s="34"/>
      <c r="D163" s="151" t="s">
        <v>217</v>
      </c>
      <c r="F163" s="152" t="s">
        <v>277</v>
      </c>
      <c r="I163" s="149"/>
      <c r="L163" s="34"/>
      <c r="M163" s="150"/>
      <c r="T163" s="55"/>
      <c r="AT163" s="19" t="s">
        <v>217</v>
      </c>
      <c r="AU163" s="19" t="s">
        <v>81</v>
      </c>
    </row>
    <row r="164" spans="2:65" s="12" customFormat="1" ht="10">
      <c r="B164" s="153"/>
      <c r="D164" s="147" t="s">
        <v>219</v>
      </c>
      <c r="E164" s="154" t="s">
        <v>19</v>
      </c>
      <c r="F164" s="155" t="s">
        <v>278</v>
      </c>
      <c r="H164" s="154" t="s">
        <v>19</v>
      </c>
      <c r="I164" s="156"/>
      <c r="L164" s="153"/>
      <c r="M164" s="157"/>
      <c r="T164" s="158"/>
      <c r="AT164" s="154" t="s">
        <v>219</v>
      </c>
      <c r="AU164" s="154" t="s">
        <v>81</v>
      </c>
      <c r="AV164" s="12" t="s">
        <v>79</v>
      </c>
      <c r="AW164" s="12" t="s">
        <v>33</v>
      </c>
      <c r="AX164" s="12" t="s">
        <v>72</v>
      </c>
      <c r="AY164" s="154" t="s">
        <v>207</v>
      </c>
    </row>
    <row r="165" spans="2:65" s="13" customFormat="1" ht="10">
      <c r="B165" s="159"/>
      <c r="D165" s="147" t="s">
        <v>219</v>
      </c>
      <c r="E165" s="160" t="s">
        <v>19</v>
      </c>
      <c r="F165" s="161" t="s">
        <v>279</v>
      </c>
      <c r="H165" s="162">
        <v>8.0000000000000002E-3</v>
      </c>
      <c r="I165" s="163"/>
      <c r="L165" s="159"/>
      <c r="M165" s="164"/>
      <c r="T165" s="165"/>
      <c r="AT165" s="160" t="s">
        <v>219</v>
      </c>
      <c r="AU165" s="160" t="s">
        <v>81</v>
      </c>
      <c r="AV165" s="13" t="s">
        <v>81</v>
      </c>
      <c r="AW165" s="13" t="s">
        <v>33</v>
      </c>
      <c r="AX165" s="13" t="s">
        <v>72</v>
      </c>
      <c r="AY165" s="160" t="s">
        <v>207</v>
      </c>
    </row>
    <row r="166" spans="2:65" s="12" customFormat="1" ht="10">
      <c r="B166" s="153"/>
      <c r="D166" s="147" t="s">
        <v>219</v>
      </c>
      <c r="E166" s="154" t="s">
        <v>19</v>
      </c>
      <c r="F166" s="155" t="s">
        <v>280</v>
      </c>
      <c r="H166" s="154" t="s">
        <v>19</v>
      </c>
      <c r="I166" s="156"/>
      <c r="L166" s="153"/>
      <c r="M166" s="157"/>
      <c r="T166" s="158"/>
      <c r="AT166" s="154" t="s">
        <v>219</v>
      </c>
      <c r="AU166" s="154" t="s">
        <v>81</v>
      </c>
      <c r="AV166" s="12" t="s">
        <v>79</v>
      </c>
      <c r="AW166" s="12" t="s">
        <v>33</v>
      </c>
      <c r="AX166" s="12" t="s">
        <v>72</v>
      </c>
      <c r="AY166" s="154" t="s">
        <v>207</v>
      </c>
    </row>
    <row r="167" spans="2:65" s="13" customFormat="1" ht="10">
      <c r="B167" s="159"/>
      <c r="D167" s="147" t="s">
        <v>219</v>
      </c>
      <c r="E167" s="160" t="s">
        <v>19</v>
      </c>
      <c r="F167" s="161" t="s">
        <v>281</v>
      </c>
      <c r="H167" s="162">
        <v>2.3E-2</v>
      </c>
      <c r="I167" s="163"/>
      <c r="L167" s="159"/>
      <c r="M167" s="164"/>
      <c r="T167" s="165"/>
      <c r="AT167" s="160" t="s">
        <v>219</v>
      </c>
      <c r="AU167" s="160" t="s">
        <v>81</v>
      </c>
      <c r="AV167" s="13" t="s">
        <v>81</v>
      </c>
      <c r="AW167" s="13" t="s">
        <v>33</v>
      </c>
      <c r="AX167" s="13" t="s">
        <v>72</v>
      </c>
      <c r="AY167" s="160" t="s">
        <v>207</v>
      </c>
    </row>
    <row r="168" spans="2:65" s="14" customFormat="1" ht="10">
      <c r="B168" s="166"/>
      <c r="D168" s="147" t="s">
        <v>219</v>
      </c>
      <c r="E168" s="167" t="s">
        <v>19</v>
      </c>
      <c r="F168" s="168" t="s">
        <v>222</v>
      </c>
      <c r="H168" s="169">
        <v>3.1E-2</v>
      </c>
      <c r="I168" s="170"/>
      <c r="L168" s="166"/>
      <c r="M168" s="171"/>
      <c r="T168" s="172"/>
      <c r="AT168" s="167" t="s">
        <v>219</v>
      </c>
      <c r="AU168" s="167" t="s">
        <v>81</v>
      </c>
      <c r="AV168" s="14" t="s">
        <v>111</v>
      </c>
      <c r="AW168" s="14" t="s">
        <v>33</v>
      </c>
      <c r="AX168" s="14" t="s">
        <v>79</v>
      </c>
      <c r="AY168" s="167" t="s">
        <v>207</v>
      </c>
    </row>
    <row r="169" spans="2:65" s="1" customFormat="1" ht="24.15" customHeight="1">
      <c r="B169" s="34"/>
      <c r="C169" s="134" t="s">
        <v>282</v>
      </c>
      <c r="D169" s="134" t="s">
        <v>209</v>
      </c>
      <c r="E169" s="135" t="s">
        <v>283</v>
      </c>
      <c r="F169" s="136" t="s">
        <v>284</v>
      </c>
      <c r="G169" s="137" t="s">
        <v>237</v>
      </c>
      <c r="H169" s="138">
        <v>0.126</v>
      </c>
      <c r="I169" s="139"/>
      <c r="J169" s="140">
        <f>ROUND(I169*H169,2)</f>
        <v>0</v>
      </c>
      <c r="K169" s="136" t="s">
        <v>213</v>
      </c>
      <c r="L169" s="34"/>
      <c r="M169" s="141" t="s">
        <v>19</v>
      </c>
      <c r="N169" s="142" t="s">
        <v>43</v>
      </c>
      <c r="P169" s="143">
        <f>O169*H169</f>
        <v>0</v>
      </c>
      <c r="Q169" s="143">
        <v>1.0900000000000001</v>
      </c>
      <c r="R169" s="143">
        <f>Q169*H169</f>
        <v>0.13734000000000002</v>
      </c>
      <c r="S169" s="143">
        <v>0</v>
      </c>
      <c r="T169" s="144">
        <f>S169*H169</f>
        <v>0</v>
      </c>
      <c r="AR169" s="145" t="s">
        <v>111</v>
      </c>
      <c r="AT169" s="145" t="s">
        <v>209</v>
      </c>
      <c r="AU169" s="145" t="s">
        <v>81</v>
      </c>
      <c r="AY169" s="19" t="s">
        <v>207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9" t="s">
        <v>79</v>
      </c>
      <c r="BK169" s="146">
        <f>ROUND(I169*H169,2)</f>
        <v>0</v>
      </c>
      <c r="BL169" s="19" t="s">
        <v>111</v>
      </c>
      <c r="BM169" s="145" t="s">
        <v>285</v>
      </c>
    </row>
    <row r="170" spans="2:65" s="1" customFormat="1" ht="18">
      <c r="B170" s="34"/>
      <c r="D170" s="147" t="s">
        <v>215</v>
      </c>
      <c r="F170" s="148" t="s">
        <v>286</v>
      </c>
      <c r="I170" s="149"/>
      <c r="L170" s="34"/>
      <c r="M170" s="150"/>
      <c r="T170" s="55"/>
      <c r="AT170" s="19" t="s">
        <v>215</v>
      </c>
      <c r="AU170" s="19" t="s">
        <v>81</v>
      </c>
    </row>
    <row r="171" spans="2:65" s="1" customFormat="1" ht="10">
      <c r="B171" s="34"/>
      <c r="D171" s="151" t="s">
        <v>217</v>
      </c>
      <c r="F171" s="152" t="s">
        <v>287</v>
      </c>
      <c r="I171" s="149"/>
      <c r="L171" s="34"/>
      <c r="M171" s="150"/>
      <c r="T171" s="55"/>
      <c r="AT171" s="19" t="s">
        <v>217</v>
      </c>
      <c r="AU171" s="19" t="s">
        <v>81</v>
      </c>
    </row>
    <row r="172" spans="2:65" s="12" customFormat="1" ht="10">
      <c r="B172" s="153"/>
      <c r="D172" s="147" t="s">
        <v>219</v>
      </c>
      <c r="E172" s="154" t="s">
        <v>19</v>
      </c>
      <c r="F172" s="155" t="s">
        <v>288</v>
      </c>
      <c r="H172" s="154" t="s">
        <v>19</v>
      </c>
      <c r="I172" s="156"/>
      <c r="L172" s="153"/>
      <c r="M172" s="157"/>
      <c r="T172" s="158"/>
      <c r="AT172" s="154" t="s">
        <v>219</v>
      </c>
      <c r="AU172" s="154" t="s">
        <v>81</v>
      </c>
      <c r="AV172" s="12" t="s">
        <v>79</v>
      </c>
      <c r="AW172" s="12" t="s">
        <v>33</v>
      </c>
      <c r="AX172" s="12" t="s">
        <v>72</v>
      </c>
      <c r="AY172" s="154" t="s">
        <v>207</v>
      </c>
    </row>
    <row r="173" spans="2:65" s="13" customFormat="1" ht="10">
      <c r="B173" s="159"/>
      <c r="D173" s="147" t="s">
        <v>219</v>
      </c>
      <c r="E173" s="160" t="s">
        <v>19</v>
      </c>
      <c r="F173" s="161" t="s">
        <v>289</v>
      </c>
      <c r="H173" s="162">
        <v>5.7000000000000002E-2</v>
      </c>
      <c r="I173" s="163"/>
      <c r="L173" s="159"/>
      <c r="M173" s="164"/>
      <c r="T173" s="165"/>
      <c r="AT173" s="160" t="s">
        <v>219</v>
      </c>
      <c r="AU173" s="160" t="s">
        <v>81</v>
      </c>
      <c r="AV173" s="13" t="s">
        <v>81</v>
      </c>
      <c r="AW173" s="13" t="s">
        <v>33</v>
      </c>
      <c r="AX173" s="13" t="s">
        <v>72</v>
      </c>
      <c r="AY173" s="160" t="s">
        <v>207</v>
      </c>
    </row>
    <row r="174" spans="2:65" s="12" customFormat="1" ht="10">
      <c r="B174" s="153"/>
      <c r="D174" s="147" t="s">
        <v>219</v>
      </c>
      <c r="E174" s="154" t="s">
        <v>19</v>
      </c>
      <c r="F174" s="155" t="s">
        <v>290</v>
      </c>
      <c r="H174" s="154" t="s">
        <v>19</v>
      </c>
      <c r="I174" s="156"/>
      <c r="L174" s="153"/>
      <c r="M174" s="157"/>
      <c r="T174" s="158"/>
      <c r="AT174" s="154" t="s">
        <v>219</v>
      </c>
      <c r="AU174" s="154" t="s">
        <v>81</v>
      </c>
      <c r="AV174" s="12" t="s">
        <v>79</v>
      </c>
      <c r="AW174" s="12" t="s">
        <v>33</v>
      </c>
      <c r="AX174" s="12" t="s">
        <v>72</v>
      </c>
      <c r="AY174" s="154" t="s">
        <v>207</v>
      </c>
    </row>
    <row r="175" spans="2:65" s="13" customFormat="1" ht="10">
      <c r="B175" s="159"/>
      <c r="D175" s="147" t="s">
        <v>219</v>
      </c>
      <c r="E175" s="160" t="s">
        <v>19</v>
      </c>
      <c r="F175" s="161" t="s">
        <v>291</v>
      </c>
      <c r="H175" s="162">
        <v>6.9000000000000006E-2</v>
      </c>
      <c r="I175" s="163"/>
      <c r="L175" s="159"/>
      <c r="M175" s="164"/>
      <c r="T175" s="165"/>
      <c r="AT175" s="160" t="s">
        <v>219</v>
      </c>
      <c r="AU175" s="160" t="s">
        <v>81</v>
      </c>
      <c r="AV175" s="13" t="s">
        <v>81</v>
      </c>
      <c r="AW175" s="13" t="s">
        <v>33</v>
      </c>
      <c r="AX175" s="13" t="s">
        <v>72</v>
      </c>
      <c r="AY175" s="160" t="s">
        <v>207</v>
      </c>
    </row>
    <row r="176" spans="2:65" s="14" customFormat="1" ht="10">
      <c r="B176" s="166"/>
      <c r="D176" s="147" t="s">
        <v>219</v>
      </c>
      <c r="E176" s="167" t="s">
        <v>19</v>
      </c>
      <c r="F176" s="168" t="s">
        <v>222</v>
      </c>
      <c r="H176" s="169">
        <v>0.126</v>
      </c>
      <c r="I176" s="170"/>
      <c r="L176" s="166"/>
      <c r="M176" s="171"/>
      <c r="T176" s="172"/>
      <c r="AT176" s="167" t="s">
        <v>219</v>
      </c>
      <c r="AU176" s="167" t="s">
        <v>81</v>
      </c>
      <c r="AV176" s="14" t="s">
        <v>111</v>
      </c>
      <c r="AW176" s="14" t="s">
        <v>33</v>
      </c>
      <c r="AX176" s="14" t="s">
        <v>79</v>
      </c>
      <c r="AY176" s="167" t="s">
        <v>207</v>
      </c>
    </row>
    <row r="177" spans="2:65" s="1" customFormat="1" ht="24.15" customHeight="1">
      <c r="B177" s="34"/>
      <c r="C177" s="134" t="s">
        <v>292</v>
      </c>
      <c r="D177" s="134" t="s">
        <v>209</v>
      </c>
      <c r="E177" s="135" t="s">
        <v>293</v>
      </c>
      <c r="F177" s="136" t="s">
        <v>294</v>
      </c>
      <c r="G177" s="137" t="s">
        <v>212</v>
      </c>
      <c r="H177" s="138">
        <v>4.4989999999999997</v>
      </c>
      <c r="I177" s="139"/>
      <c r="J177" s="140">
        <f>ROUND(I177*H177,2)</f>
        <v>0</v>
      </c>
      <c r="K177" s="136" t="s">
        <v>213</v>
      </c>
      <c r="L177" s="34"/>
      <c r="M177" s="141" t="s">
        <v>19</v>
      </c>
      <c r="N177" s="142" t="s">
        <v>43</v>
      </c>
      <c r="P177" s="143">
        <f>O177*H177</f>
        <v>0</v>
      </c>
      <c r="Q177" s="143">
        <v>0.25364999999999999</v>
      </c>
      <c r="R177" s="143">
        <f>Q177*H177</f>
        <v>1.1411713499999998</v>
      </c>
      <c r="S177" s="143">
        <v>0</v>
      </c>
      <c r="T177" s="144">
        <f>S177*H177</f>
        <v>0</v>
      </c>
      <c r="AR177" s="145" t="s">
        <v>111</v>
      </c>
      <c r="AT177" s="145" t="s">
        <v>209</v>
      </c>
      <c r="AU177" s="145" t="s">
        <v>81</v>
      </c>
      <c r="AY177" s="19" t="s">
        <v>207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9" t="s">
        <v>79</v>
      </c>
      <c r="BK177" s="146">
        <f>ROUND(I177*H177,2)</f>
        <v>0</v>
      </c>
      <c r="BL177" s="19" t="s">
        <v>111</v>
      </c>
      <c r="BM177" s="145" t="s">
        <v>295</v>
      </c>
    </row>
    <row r="178" spans="2:65" s="1" customFormat="1" ht="18">
      <c r="B178" s="34"/>
      <c r="D178" s="147" t="s">
        <v>215</v>
      </c>
      <c r="F178" s="148" t="s">
        <v>296</v>
      </c>
      <c r="I178" s="149"/>
      <c r="L178" s="34"/>
      <c r="M178" s="150"/>
      <c r="T178" s="55"/>
      <c r="AT178" s="19" t="s">
        <v>215</v>
      </c>
      <c r="AU178" s="19" t="s">
        <v>81</v>
      </c>
    </row>
    <row r="179" spans="2:65" s="1" customFormat="1" ht="10">
      <c r="B179" s="34"/>
      <c r="D179" s="151" t="s">
        <v>217</v>
      </c>
      <c r="F179" s="152" t="s">
        <v>297</v>
      </c>
      <c r="I179" s="149"/>
      <c r="L179" s="34"/>
      <c r="M179" s="150"/>
      <c r="T179" s="55"/>
      <c r="AT179" s="19" t="s">
        <v>217</v>
      </c>
      <c r="AU179" s="19" t="s">
        <v>81</v>
      </c>
    </row>
    <row r="180" spans="2:65" s="13" customFormat="1" ht="10">
      <c r="B180" s="159"/>
      <c r="D180" s="147" t="s">
        <v>219</v>
      </c>
      <c r="E180" s="160" t="s">
        <v>19</v>
      </c>
      <c r="F180" s="161" t="s">
        <v>298</v>
      </c>
      <c r="H180" s="162">
        <v>2.069</v>
      </c>
      <c r="I180" s="163"/>
      <c r="L180" s="159"/>
      <c r="M180" s="164"/>
      <c r="T180" s="165"/>
      <c r="AT180" s="160" t="s">
        <v>219</v>
      </c>
      <c r="AU180" s="160" t="s">
        <v>81</v>
      </c>
      <c r="AV180" s="13" t="s">
        <v>81</v>
      </c>
      <c r="AW180" s="13" t="s">
        <v>33</v>
      </c>
      <c r="AX180" s="13" t="s">
        <v>72</v>
      </c>
      <c r="AY180" s="160" t="s">
        <v>207</v>
      </c>
    </row>
    <row r="181" spans="2:65" s="13" customFormat="1" ht="10">
      <c r="B181" s="159"/>
      <c r="D181" s="147" t="s">
        <v>219</v>
      </c>
      <c r="E181" s="160" t="s">
        <v>19</v>
      </c>
      <c r="F181" s="161" t="s">
        <v>299</v>
      </c>
      <c r="H181" s="162">
        <v>1.448</v>
      </c>
      <c r="I181" s="163"/>
      <c r="L181" s="159"/>
      <c r="M181" s="164"/>
      <c r="T181" s="165"/>
      <c r="AT181" s="160" t="s">
        <v>219</v>
      </c>
      <c r="AU181" s="160" t="s">
        <v>81</v>
      </c>
      <c r="AV181" s="13" t="s">
        <v>81</v>
      </c>
      <c r="AW181" s="13" t="s">
        <v>33</v>
      </c>
      <c r="AX181" s="13" t="s">
        <v>72</v>
      </c>
      <c r="AY181" s="160" t="s">
        <v>207</v>
      </c>
    </row>
    <row r="182" spans="2:65" s="13" customFormat="1" ht="10">
      <c r="B182" s="159"/>
      <c r="D182" s="147" t="s">
        <v>219</v>
      </c>
      <c r="E182" s="160" t="s">
        <v>19</v>
      </c>
      <c r="F182" s="161" t="s">
        <v>300</v>
      </c>
      <c r="H182" s="162">
        <v>0.98199999999999998</v>
      </c>
      <c r="I182" s="163"/>
      <c r="L182" s="159"/>
      <c r="M182" s="164"/>
      <c r="T182" s="165"/>
      <c r="AT182" s="160" t="s">
        <v>219</v>
      </c>
      <c r="AU182" s="160" t="s">
        <v>81</v>
      </c>
      <c r="AV182" s="13" t="s">
        <v>81</v>
      </c>
      <c r="AW182" s="13" t="s">
        <v>33</v>
      </c>
      <c r="AX182" s="13" t="s">
        <v>72</v>
      </c>
      <c r="AY182" s="160" t="s">
        <v>207</v>
      </c>
    </row>
    <row r="183" spans="2:65" s="14" customFormat="1" ht="10">
      <c r="B183" s="166"/>
      <c r="D183" s="147" t="s">
        <v>219</v>
      </c>
      <c r="E183" s="167" t="s">
        <v>19</v>
      </c>
      <c r="F183" s="168" t="s">
        <v>222</v>
      </c>
      <c r="H183" s="169">
        <v>4.4989999999999997</v>
      </c>
      <c r="I183" s="170"/>
      <c r="L183" s="166"/>
      <c r="M183" s="171"/>
      <c r="T183" s="172"/>
      <c r="AT183" s="167" t="s">
        <v>219</v>
      </c>
      <c r="AU183" s="167" t="s">
        <v>81</v>
      </c>
      <c r="AV183" s="14" t="s">
        <v>111</v>
      </c>
      <c r="AW183" s="14" t="s">
        <v>33</v>
      </c>
      <c r="AX183" s="14" t="s">
        <v>79</v>
      </c>
      <c r="AY183" s="167" t="s">
        <v>207</v>
      </c>
    </row>
    <row r="184" spans="2:65" s="11" customFormat="1" ht="22.75" customHeight="1">
      <c r="B184" s="122"/>
      <c r="D184" s="123" t="s">
        <v>71</v>
      </c>
      <c r="E184" s="132" t="s">
        <v>111</v>
      </c>
      <c r="F184" s="132" t="s">
        <v>301</v>
      </c>
      <c r="I184" s="125"/>
      <c r="J184" s="133">
        <f>BK184</f>
        <v>0</v>
      </c>
      <c r="L184" s="122"/>
      <c r="M184" s="127"/>
      <c r="P184" s="128">
        <f>SUM(P185:P295)</f>
        <v>0</v>
      </c>
      <c r="R184" s="128">
        <f>SUM(R185:R295)</f>
        <v>8.3494406600000008</v>
      </c>
      <c r="T184" s="129">
        <f>SUM(T185:T295)</f>
        <v>0</v>
      </c>
      <c r="AR184" s="123" t="s">
        <v>79</v>
      </c>
      <c r="AT184" s="130" t="s">
        <v>71</v>
      </c>
      <c r="AU184" s="130" t="s">
        <v>79</v>
      </c>
      <c r="AY184" s="123" t="s">
        <v>207</v>
      </c>
      <c r="BK184" s="131">
        <f>SUM(BK185:BK295)</f>
        <v>0</v>
      </c>
    </row>
    <row r="185" spans="2:65" s="1" customFormat="1" ht="21.75" customHeight="1">
      <c r="B185" s="34"/>
      <c r="C185" s="134" t="s">
        <v>8</v>
      </c>
      <c r="D185" s="134" t="s">
        <v>209</v>
      </c>
      <c r="E185" s="135" t="s">
        <v>302</v>
      </c>
      <c r="F185" s="136" t="s">
        <v>303</v>
      </c>
      <c r="G185" s="137" t="s">
        <v>266</v>
      </c>
      <c r="H185" s="138">
        <v>2.9980000000000002</v>
      </c>
      <c r="I185" s="139"/>
      <c r="J185" s="140">
        <f>ROUND(I185*H185,2)</f>
        <v>0</v>
      </c>
      <c r="K185" s="136" t="s">
        <v>213</v>
      </c>
      <c r="L185" s="34"/>
      <c r="M185" s="141" t="s">
        <v>19</v>
      </c>
      <c r="N185" s="142" t="s">
        <v>43</v>
      </c>
      <c r="P185" s="143">
        <f>O185*H185</f>
        <v>0</v>
      </c>
      <c r="Q185" s="143">
        <v>2.5019499999999999</v>
      </c>
      <c r="R185" s="143">
        <f>Q185*H185</f>
        <v>7.5008461000000004</v>
      </c>
      <c r="S185" s="143">
        <v>0</v>
      </c>
      <c r="T185" s="144">
        <f>S185*H185</f>
        <v>0</v>
      </c>
      <c r="AR185" s="145" t="s">
        <v>111</v>
      </c>
      <c r="AT185" s="145" t="s">
        <v>209</v>
      </c>
      <c r="AU185" s="145" t="s">
        <v>81</v>
      </c>
      <c r="AY185" s="19" t="s">
        <v>207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9" t="s">
        <v>79</v>
      </c>
      <c r="BK185" s="146">
        <f>ROUND(I185*H185,2)</f>
        <v>0</v>
      </c>
      <c r="BL185" s="19" t="s">
        <v>111</v>
      </c>
      <c r="BM185" s="145" t="s">
        <v>304</v>
      </c>
    </row>
    <row r="186" spans="2:65" s="1" customFormat="1" ht="18">
      <c r="B186" s="34"/>
      <c r="D186" s="147" t="s">
        <v>215</v>
      </c>
      <c r="F186" s="148" t="s">
        <v>305</v>
      </c>
      <c r="I186" s="149"/>
      <c r="L186" s="34"/>
      <c r="M186" s="150"/>
      <c r="T186" s="55"/>
      <c r="AT186" s="19" t="s">
        <v>215</v>
      </c>
      <c r="AU186" s="19" t="s">
        <v>81</v>
      </c>
    </row>
    <row r="187" spans="2:65" s="1" customFormat="1" ht="10">
      <c r="B187" s="34"/>
      <c r="D187" s="151" t="s">
        <v>217</v>
      </c>
      <c r="F187" s="152" t="s">
        <v>306</v>
      </c>
      <c r="I187" s="149"/>
      <c r="L187" s="34"/>
      <c r="M187" s="150"/>
      <c r="T187" s="55"/>
      <c r="AT187" s="19" t="s">
        <v>217</v>
      </c>
      <c r="AU187" s="19" t="s">
        <v>81</v>
      </c>
    </row>
    <row r="188" spans="2:65" s="12" customFormat="1" ht="10">
      <c r="B188" s="153"/>
      <c r="D188" s="147" t="s">
        <v>219</v>
      </c>
      <c r="E188" s="154" t="s">
        <v>19</v>
      </c>
      <c r="F188" s="155" t="s">
        <v>307</v>
      </c>
      <c r="H188" s="154" t="s">
        <v>19</v>
      </c>
      <c r="I188" s="156"/>
      <c r="L188" s="153"/>
      <c r="M188" s="157"/>
      <c r="T188" s="158"/>
      <c r="AT188" s="154" t="s">
        <v>219</v>
      </c>
      <c r="AU188" s="154" t="s">
        <v>81</v>
      </c>
      <c r="AV188" s="12" t="s">
        <v>79</v>
      </c>
      <c r="AW188" s="12" t="s">
        <v>33</v>
      </c>
      <c r="AX188" s="12" t="s">
        <v>72</v>
      </c>
      <c r="AY188" s="154" t="s">
        <v>207</v>
      </c>
    </row>
    <row r="189" spans="2:65" s="13" customFormat="1" ht="10">
      <c r="B189" s="159"/>
      <c r="D189" s="147" t="s">
        <v>219</v>
      </c>
      <c r="E189" s="160" t="s">
        <v>19</v>
      </c>
      <c r="F189" s="161" t="s">
        <v>308</v>
      </c>
      <c r="H189" s="162">
        <v>0.14599999999999999</v>
      </c>
      <c r="I189" s="163"/>
      <c r="L189" s="159"/>
      <c r="M189" s="164"/>
      <c r="T189" s="165"/>
      <c r="AT189" s="160" t="s">
        <v>219</v>
      </c>
      <c r="AU189" s="160" t="s">
        <v>81</v>
      </c>
      <c r="AV189" s="13" t="s">
        <v>81</v>
      </c>
      <c r="AW189" s="13" t="s">
        <v>33</v>
      </c>
      <c r="AX189" s="13" t="s">
        <v>72</v>
      </c>
      <c r="AY189" s="160" t="s">
        <v>207</v>
      </c>
    </row>
    <row r="190" spans="2:65" s="13" customFormat="1" ht="10">
      <c r="B190" s="159"/>
      <c r="D190" s="147" t="s">
        <v>219</v>
      </c>
      <c r="E190" s="160" t="s">
        <v>19</v>
      </c>
      <c r="F190" s="161" t="s">
        <v>309</v>
      </c>
      <c r="H190" s="162">
        <v>0.122</v>
      </c>
      <c r="I190" s="163"/>
      <c r="L190" s="159"/>
      <c r="M190" s="164"/>
      <c r="T190" s="165"/>
      <c r="AT190" s="160" t="s">
        <v>219</v>
      </c>
      <c r="AU190" s="160" t="s">
        <v>81</v>
      </c>
      <c r="AV190" s="13" t="s">
        <v>81</v>
      </c>
      <c r="AW190" s="13" t="s">
        <v>33</v>
      </c>
      <c r="AX190" s="13" t="s">
        <v>72</v>
      </c>
      <c r="AY190" s="160" t="s">
        <v>207</v>
      </c>
    </row>
    <row r="191" spans="2:65" s="13" customFormat="1" ht="10">
      <c r="B191" s="159"/>
      <c r="D191" s="147" t="s">
        <v>219</v>
      </c>
      <c r="E191" s="160" t="s">
        <v>19</v>
      </c>
      <c r="F191" s="161" t="s">
        <v>310</v>
      </c>
      <c r="H191" s="162">
        <v>0.105</v>
      </c>
      <c r="I191" s="163"/>
      <c r="L191" s="159"/>
      <c r="M191" s="164"/>
      <c r="T191" s="165"/>
      <c r="AT191" s="160" t="s">
        <v>219</v>
      </c>
      <c r="AU191" s="160" t="s">
        <v>81</v>
      </c>
      <c r="AV191" s="13" t="s">
        <v>81</v>
      </c>
      <c r="AW191" s="13" t="s">
        <v>33</v>
      </c>
      <c r="AX191" s="13" t="s">
        <v>72</v>
      </c>
      <c r="AY191" s="160" t="s">
        <v>207</v>
      </c>
    </row>
    <row r="192" spans="2:65" s="13" customFormat="1" ht="10">
      <c r="B192" s="159"/>
      <c r="D192" s="147" t="s">
        <v>219</v>
      </c>
      <c r="E192" s="160" t="s">
        <v>19</v>
      </c>
      <c r="F192" s="161" t="s">
        <v>311</v>
      </c>
      <c r="H192" s="162">
        <v>5.1999999999999998E-2</v>
      </c>
      <c r="I192" s="163"/>
      <c r="L192" s="159"/>
      <c r="M192" s="164"/>
      <c r="T192" s="165"/>
      <c r="AT192" s="160" t="s">
        <v>219</v>
      </c>
      <c r="AU192" s="160" t="s">
        <v>81</v>
      </c>
      <c r="AV192" s="13" t="s">
        <v>81</v>
      </c>
      <c r="AW192" s="13" t="s">
        <v>33</v>
      </c>
      <c r="AX192" s="13" t="s">
        <v>72</v>
      </c>
      <c r="AY192" s="160" t="s">
        <v>207</v>
      </c>
    </row>
    <row r="193" spans="2:51" s="13" customFormat="1" ht="10">
      <c r="B193" s="159"/>
      <c r="D193" s="147" t="s">
        <v>219</v>
      </c>
      <c r="E193" s="160" t="s">
        <v>19</v>
      </c>
      <c r="F193" s="161" t="s">
        <v>312</v>
      </c>
      <c r="H193" s="162">
        <v>0.14899999999999999</v>
      </c>
      <c r="I193" s="163"/>
      <c r="L193" s="159"/>
      <c r="M193" s="164"/>
      <c r="T193" s="165"/>
      <c r="AT193" s="160" t="s">
        <v>219</v>
      </c>
      <c r="AU193" s="160" t="s">
        <v>81</v>
      </c>
      <c r="AV193" s="13" t="s">
        <v>81</v>
      </c>
      <c r="AW193" s="13" t="s">
        <v>33</v>
      </c>
      <c r="AX193" s="13" t="s">
        <v>72</v>
      </c>
      <c r="AY193" s="160" t="s">
        <v>207</v>
      </c>
    </row>
    <row r="194" spans="2:51" s="13" customFormat="1" ht="10">
      <c r="B194" s="159"/>
      <c r="D194" s="147" t="s">
        <v>219</v>
      </c>
      <c r="E194" s="160" t="s">
        <v>19</v>
      </c>
      <c r="F194" s="161" t="s">
        <v>313</v>
      </c>
      <c r="H194" s="162">
        <v>0.122</v>
      </c>
      <c r="I194" s="163"/>
      <c r="L194" s="159"/>
      <c r="M194" s="164"/>
      <c r="T194" s="165"/>
      <c r="AT194" s="160" t="s">
        <v>219</v>
      </c>
      <c r="AU194" s="160" t="s">
        <v>81</v>
      </c>
      <c r="AV194" s="13" t="s">
        <v>81</v>
      </c>
      <c r="AW194" s="13" t="s">
        <v>33</v>
      </c>
      <c r="AX194" s="13" t="s">
        <v>72</v>
      </c>
      <c r="AY194" s="160" t="s">
        <v>207</v>
      </c>
    </row>
    <row r="195" spans="2:51" s="13" customFormat="1" ht="10">
      <c r="B195" s="159"/>
      <c r="D195" s="147" t="s">
        <v>219</v>
      </c>
      <c r="E195" s="160" t="s">
        <v>19</v>
      </c>
      <c r="F195" s="161" t="s">
        <v>314</v>
      </c>
      <c r="H195" s="162">
        <v>0.106</v>
      </c>
      <c r="I195" s="163"/>
      <c r="L195" s="159"/>
      <c r="M195" s="164"/>
      <c r="T195" s="165"/>
      <c r="AT195" s="160" t="s">
        <v>219</v>
      </c>
      <c r="AU195" s="160" t="s">
        <v>81</v>
      </c>
      <c r="AV195" s="13" t="s">
        <v>81</v>
      </c>
      <c r="AW195" s="13" t="s">
        <v>33</v>
      </c>
      <c r="AX195" s="13" t="s">
        <v>72</v>
      </c>
      <c r="AY195" s="160" t="s">
        <v>207</v>
      </c>
    </row>
    <row r="196" spans="2:51" s="13" customFormat="1" ht="10">
      <c r="B196" s="159"/>
      <c r="D196" s="147" t="s">
        <v>219</v>
      </c>
      <c r="E196" s="160" t="s">
        <v>19</v>
      </c>
      <c r="F196" s="161" t="s">
        <v>315</v>
      </c>
      <c r="H196" s="162">
        <v>5.2999999999999999E-2</v>
      </c>
      <c r="I196" s="163"/>
      <c r="L196" s="159"/>
      <c r="M196" s="164"/>
      <c r="T196" s="165"/>
      <c r="AT196" s="160" t="s">
        <v>219</v>
      </c>
      <c r="AU196" s="160" t="s">
        <v>81</v>
      </c>
      <c r="AV196" s="13" t="s">
        <v>81</v>
      </c>
      <c r="AW196" s="13" t="s">
        <v>33</v>
      </c>
      <c r="AX196" s="13" t="s">
        <v>72</v>
      </c>
      <c r="AY196" s="160" t="s">
        <v>207</v>
      </c>
    </row>
    <row r="197" spans="2:51" s="12" customFormat="1" ht="10">
      <c r="B197" s="153"/>
      <c r="D197" s="147" t="s">
        <v>219</v>
      </c>
      <c r="E197" s="154" t="s">
        <v>19</v>
      </c>
      <c r="F197" s="155" t="s">
        <v>316</v>
      </c>
      <c r="H197" s="154" t="s">
        <v>19</v>
      </c>
      <c r="I197" s="156"/>
      <c r="L197" s="153"/>
      <c r="M197" s="157"/>
      <c r="T197" s="158"/>
      <c r="AT197" s="154" t="s">
        <v>219</v>
      </c>
      <c r="AU197" s="154" t="s">
        <v>81</v>
      </c>
      <c r="AV197" s="12" t="s">
        <v>79</v>
      </c>
      <c r="AW197" s="12" t="s">
        <v>33</v>
      </c>
      <c r="AX197" s="12" t="s">
        <v>72</v>
      </c>
      <c r="AY197" s="154" t="s">
        <v>207</v>
      </c>
    </row>
    <row r="198" spans="2:51" s="13" customFormat="1" ht="20">
      <c r="B198" s="159"/>
      <c r="D198" s="147" t="s">
        <v>219</v>
      </c>
      <c r="E198" s="160" t="s">
        <v>19</v>
      </c>
      <c r="F198" s="161" t="s">
        <v>317</v>
      </c>
      <c r="H198" s="162">
        <v>0.81</v>
      </c>
      <c r="I198" s="163"/>
      <c r="L198" s="159"/>
      <c r="M198" s="164"/>
      <c r="T198" s="165"/>
      <c r="AT198" s="160" t="s">
        <v>219</v>
      </c>
      <c r="AU198" s="160" t="s">
        <v>81</v>
      </c>
      <c r="AV198" s="13" t="s">
        <v>81</v>
      </c>
      <c r="AW198" s="13" t="s">
        <v>33</v>
      </c>
      <c r="AX198" s="13" t="s">
        <v>72</v>
      </c>
      <c r="AY198" s="160" t="s">
        <v>207</v>
      </c>
    </row>
    <row r="199" spans="2:51" s="12" customFormat="1" ht="10">
      <c r="B199" s="153"/>
      <c r="D199" s="147" t="s">
        <v>219</v>
      </c>
      <c r="E199" s="154" t="s">
        <v>19</v>
      </c>
      <c r="F199" s="155" t="s">
        <v>318</v>
      </c>
      <c r="H199" s="154" t="s">
        <v>19</v>
      </c>
      <c r="I199" s="156"/>
      <c r="L199" s="153"/>
      <c r="M199" s="157"/>
      <c r="T199" s="158"/>
      <c r="AT199" s="154" t="s">
        <v>219</v>
      </c>
      <c r="AU199" s="154" t="s">
        <v>81</v>
      </c>
      <c r="AV199" s="12" t="s">
        <v>79</v>
      </c>
      <c r="AW199" s="12" t="s">
        <v>33</v>
      </c>
      <c r="AX199" s="12" t="s">
        <v>72</v>
      </c>
      <c r="AY199" s="154" t="s">
        <v>207</v>
      </c>
    </row>
    <row r="200" spans="2:51" s="13" customFormat="1" ht="20">
      <c r="B200" s="159"/>
      <c r="D200" s="147" t="s">
        <v>219</v>
      </c>
      <c r="E200" s="160" t="s">
        <v>19</v>
      </c>
      <c r="F200" s="161" t="s">
        <v>319</v>
      </c>
      <c r="H200" s="162">
        <v>0.17599999999999999</v>
      </c>
      <c r="I200" s="163"/>
      <c r="L200" s="159"/>
      <c r="M200" s="164"/>
      <c r="T200" s="165"/>
      <c r="AT200" s="160" t="s">
        <v>219</v>
      </c>
      <c r="AU200" s="160" t="s">
        <v>81</v>
      </c>
      <c r="AV200" s="13" t="s">
        <v>81</v>
      </c>
      <c r="AW200" s="13" t="s">
        <v>33</v>
      </c>
      <c r="AX200" s="13" t="s">
        <v>72</v>
      </c>
      <c r="AY200" s="160" t="s">
        <v>207</v>
      </c>
    </row>
    <row r="201" spans="2:51" s="12" customFormat="1" ht="10">
      <c r="B201" s="153"/>
      <c r="D201" s="147" t="s">
        <v>219</v>
      </c>
      <c r="E201" s="154" t="s">
        <v>19</v>
      </c>
      <c r="F201" s="155" t="s">
        <v>320</v>
      </c>
      <c r="H201" s="154" t="s">
        <v>19</v>
      </c>
      <c r="I201" s="156"/>
      <c r="L201" s="153"/>
      <c r="M201" s="157"/>
      <c r="T201" s="158"/>
      <c r="AT201" s="154" t="s">
        <v>219</v>
      </c>
      <c r="AU201" s="154" t="s">
        <v>81</v>
      </c>
      <c r="AV201" s="12" t="s">
        <v>79</v>
      </c>
      <c r="AW201" s="12" t="s">
        <v>33</v>
      </c>
      <c r="AX201" s="12" t="s">
        <v>72</v>
      </c>
      <c r="AY201" s="154" t="s">
        <v>207</v>
      </c>
    </row>
    <row r="202" spans="2:51" s="13" customFormat="1" ht="20">
      <c r="B202" s="159"/>
      <c r="D202" s="147" t="s">
        <v>219</v>
      </c>
      <c r="E202" s="160" t="s">
        <v>19</v>
      </c>
      <c r="F202" s="161" t="s">
        <v>321</v>
      </c>
      <c r="H202" s="162">
        <v>0.57299999999999995</v>
      </c>
      <c r="I202" s="163"/>
      <c r="L202" s="159"/>
      <c r="M202" s="164"/>
      <c r="T202" s="165"/>
      <c r="AT202" s="160" t="s">
        <v>219</v>
      </c>
      <c r="AU202" s="160" t="s">
        <v>81</v>
      </c>
      <c r="AV202" s="13" t="s">
        <v>81</v>
      </c>
      <c r="AW202" s="13" t="s">
        <v>33</v>
      </c>
      <c r="AX202" s="13" t="s">
        <v>72</v>
      </c>
      <c r="AY202" s="160" t="s">
        <v>207</v>
      </c>
    </row>
    <row r="203" spans="2:51" s="12" customFormat="1" ht="10">
      <c r="B203" s="153"/>
      <c r="D203" s="147" t="s">
        <v>219</v>
      </c>
      <c r="E203" s="154" t="s">
        <v>19</v>
      </c>
      <c r="F203" s="155" t="s">
        <v>322</v>
      </c>
      <c r="H203" s="154" t="s">
        <v>19</v>
      </c>
      <c r="I203" s="156"/>
      <c r="L203" s="153"/>
      <c r="M203" s="157"/>
      <c r="T203" s="158"/>
      <c r="AT203" s="154" t="s">
        <v>219</v>
      </c>
      <c r="AU203" s="154" t="s">
        <v>81</v>
      </c>
      <c r="AV203" s="12" t="s">
        <v>79</v>
      </c>
      <c r="AW203" s="12" t="s">
        <v>33</v>
      </c>
      <c r="AX203" s="12" t="s">
        <v>72</v>
      </c>
      <c r="AY203" s="154" t="s">
        <v>207</v>
      </c>
    </row>
    <row r="204" spans="2:51" s="13" customFormat="1" ht="10">
      <c r="B204" s="159"/>
      <c r="D204" s="147" t="s">
        <v>219</v>
      </c>
      <c r="E204" s="160" t="s">
        <v>19</v>
      </c>
      <c r="F204" s="161" t="s">
        <v>323</v>
      </c>
      <c r="H204" s="162">
        <v>0.16700000000000001</v>
      </c>
      <c r="I204" s="163"/>
      <c r="L204" s="159"/>
      <c r="M204" s="164"/>
      <c r="T204" s="165"/>
      <c r="AT204" s="160" t="s">
        <v>219</v>
      </c>
      <c r="AU204" s="160" t="s">
        <v>81</v>
      </c>
      <c r="AV204" s="13" t="s">
        <v>81</v>
      </c>
      <c r="AW204" s="13" t="s">
        <v>33</v>
      </c>
      <c r="AX204" s="13" t="s">
        <v>72</v>
      </c>
      <c r="AY204" s="160" t="s">
        <v>207</v>
      </c>
    </row>
    <row r="205" spans="2:51" s="13" customFormat="1" ht="10">
      <c r="B205" s="159"/>
      <c r="D205" s="147" t="s">
        <v>219</v>
      </c>
      <c r="E205" s="160" t="s">
        <v>19</v>
      </c>
      <c r="F205" s="161" t="s">
        <v>324</v>
      </c>
      <c r="H205" s="162">
        <v>0.15</v>
      </c>
      <c r="I205" s="163"/>
      <c r="L205" s="159"/>
      <c r="M205" s="164"/>
      <c r="T205" s="165"/>
      <c r="AT205" s="160" t="s">
        <v>219</v>
      </c>
      <c r="AU205" s="160" t="s">
        <v>81</v>
      </c>
      <c r="AV205" s="13" t="s">
        <v>81</v>
      </c>
      <c r="AW205" s="13" t="s">
        <v>33</v>
      </c>
      <c r="AX205" s="13" t="s">
        <v>72</v>
      </c>
      <c r="AY205" s="160" t="s">
        <v>207</v>
      </c>
    </row>
    <row r="206" spans="2:51" s="13" customFormat="1" ht="10">
      <c r="B206" s="159"/>
      <c r="D206" s="147" t="s">
        <v>219</v>
      </c>
      <c r="E206" s="160" t="s">
        <v>19</v>
      </c>
      <c r="F206" s="161" t="s">
        <v>325</v>
      </c>
      <c r="H206" s="162">
        <v>0.13700000000000001</v>
      </c>
      <c r="I206" s="163"/>
      <c r="L206" s="159"/>
      <c r="M206" s="164"/>
      <c r="T206" s="165"/>
      <c r="AT206" s="160" t="s">
        <v>219</v>
      </c>
      <c r="AU206" s="160" t="s">
        <v>81</v>
      </c>
      <c r="AV206" s="13" t="s">
        <v>81</v>
      </c>
      <c r="AW206" s="13" t="s">
        <v>33</v>
      </c>
      <c r="AX206" s="13" t="s">
        <v>72</v>
      </c>
      <c r="AY206" s="160" t="s">
        <v>207</v>
      </c>
    </row>
    <row r="207" spans="2:51" s="13" customFormat="1" ht="10">
      <c r="B207" s="159"/>
      <c r="D207" s="147" t="s">
        <v>219</v>
      </c>
      <c r="E207" s="160" t="s">
        <v>19</v>
      </c>
      <c r="F207" s="161" t="s">
        <v>326</v>
      </c>
      <c r="H207" s="162">
        <v>7.0999999999999994E-2</v>
      </c>
      <c r="I207" s="163"/>
      <c r="L207" s="159"/>
      <c r="M207" s="164"/>
      <c r="T207" s="165"/>
      <c r="AT207" s="160" t="s">
        <v>219</v>
      </c>
      <c r="AU207" s="160" t="s">
        <v>81</v>
      </c>
      <c r="AV207" s="13" t="s">
        <v>81</v>
      </c>
      <c r="AW207" s="13" t="s">
        <v>33</v>
      </c>
      <c r="AX207" s="13" t="s">
        <v>72</v>
      </c>
      <c r="AY207" s="160" t="s">
        <v>207</v>
      </c>
    </row>
    <row r="208" spans="2:51" s="13" customFormat="1" ht="10">
      <c r="B208" s="159"/>
      <c r="D208" s="147" t="s">
        <v>219</v>
      </c>
      <c r="E208" s="160" t="s">
        <v>19</v>
      </c>
      <c r="F208" s="161" t="s">
        <v>327</v>
      </c>
      <c r="H208" s="162">
        <v>5.8999999999999997E-2</v>
      </c>
      <c r="I208" s="163"/>
      <c r="L208" s="159"/>
      <c r="M208" s="164"/>
      <c r="T208" s="165"/>
      <c r="AT208" s="160" t="s">
        <v>219</v>
      </c>
      <c r="AU208" s="160" t="s">
        <v>81</v>
      </c>
      <c r="AV208" s="13" t="s">
        <v>81</v>
      </c>
      <c r="AW208" s="13" t="s">
        <v>33</v>
      </c>
      <c r="AX208" s="13" t="s">
        <v>72</v>
      </c>
      <c r="AY208" s="160" t="s">
        <v>207</v>
      </c>
    </row>
    <row r="209" spans="2:65" s="14" customFormat="1" ht="10">
      <c r="B209" s="166"/>
      <c r="D209" s="147" t="s">
        <v>219</v>
      </c>
      <c r="E209" s="167" t="s">
        <v>19</v>
      </c>
      <c r="F209" s="168" t="s">
        <v>222</v>
      </c>
      <c r="H209" s="169">
        <v>2.9980000000000002</v>
      </c>
      <c r="I209" s="170"/>
      <c r="L209" s="166"/>
      <c r="M209" s="171"/>
      <c r="T209" s="172"/>
      <c r="AT209" s="167" t="s">
        <v>219</v>
      </c>
      <c r="AU209" s="167" t="s">
        <v>81</v>
      </c>
      <c r="AV209" s="14" t="s">
        <v>111</v>
      </c>
      <c r="AW209" s="14" t="s">
        <v>33</v>
      </c>
      <c r="AX209" s="14" t="s">
        <v>79</v>
      </c>
      <c r="AY209" s="167" t="s">
        <v>207</v>
      </c>
    </row>
    <row r="210" spans="2:65" s="1" customFormat="1" ht="37.75" customHeight="1">
      <c r="B210" s="34"/>
      <c r="C210" s="134" t="s">
        <v>328</v>
      </c>
      <c r="D210" s="134" t="s">
        <v>209</v>
      </c>
      <c r="E210" s="135" t="s">
        <v>329</v>
      </c>
      <c r="F210" s="136" t="s">
        <v>330</v>
      </c>
      <c r="G210" s="137" t="s">
        <v>237</v>
      </c>
      <c r="H210" s="138">
        <v>0.52500000000000002</v>
      </c>
      <c r="I210" s="139"/>
      <c r="J210" s="140">
        <f>ROUND(I210*H210,2)</f>
        <v>0</v>
      </c>
      <c r="K210" s="136" t="s">
        <v>331</v>
      </c>
      <c r="L210" s="34"/>
      <c r="M210" s="141" t="s">
        <v>19</v>
      </c>
      <c r="N210" s="142" t="s">
        <v>43</v>
      </c>
      <c r="P210" s="143">
        <f>O210*H210</f>
        <v>0</v>
      </c>
      <c r="Q210" s="143">
        <v>1</v>
      </c>
      <c r="R210" s="143">
        <f>Q210*H210</f>
        <v>0.52500000000000002</v>
      </c>
      <c r="S210" s="143">
        <v>0</v>
      </c>
      <c r="T210" s="144">
        <f>S210*H210</f>
        <v>0</v>
      </c>
      <c r="AR210" s="145" t="s">
        <v>111</v>
      </c>
      <c r="AT210" s="145" t="s">
        <v>209</v>
      </c>
      <c r="AU210" s="145" t="s">
        <v>81</v>
      </c>
      <c r="AY210" s="19" t="s">
        <v>207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9" t="s">
        <v>79</v>
      </c>
      <c r="BK210" s="146">
        <f>ROUND(I210*H210,2)</f>
        <v>0</v>
      </c>
      <c r="BL210" s="19" t="s">
        <v>111</v>
      </c>
      <c r="BM210" s="145" t="s">
        <v>332</v>
      </c>
    </row>
    <row r="211" spans="2:65" s="1" customFormat="1" ht="18">
      <c r="B211" s="34"/>
      <c r="D211" s="147" t="s">
        <v>215</v>
      </c>
      <c r="F211" s="148" t="s">
        <v>333</v>
      </c>
      <c r="I211" s="149"/>
      <c r="L211" s="34"/>
      <c r="M211" s="150"/>
      <c r="T211" s="55"/>
      <c r="AT211" s="19" t="s">
        <v>215</v>
      </c>
      <c r="AU211" s="19" t="s">
        <v>81</v>
      </c>
    </row>
    <row r="212" spans="2:65" s="12" customFormat="1" ht="10">
      <c r="B212" s="153"/>
      <c r="D212" s="147" t="s">
        <v>219</v>
      </c>
      <c r="E212" s="154" t="s">
        <v>19</v>
      </c>
      <c r="F212" s="155" t="s">
        <v>334</v>
      </c>
      <c r="H212" s="154" t="s">
        <v>19</v>
      </c>
      <c r="I212" s="156"/>
      <c r="L212" s="153"/>
      <c r="M212" s="157"/>
      <c r="T212" s="158"/>
      <c r="AT212" s="154" t="s">
        <v>219</v>
      </c>
      <c r="AU212" s="154" t="s">
        <v>81</v>
      </c>
      <c r="AV212" s="12" t="s">
        <v>79</v>
      </c>
      <c r="AW212" s="12" t="s">
        <v>33</v>
      </c>
      <c r="AX212" s="12" t="s">
        <v>72</v>
      </c>
      <c r="AY212" s="154" t="s">
        <v>207</v>
      </c>
    </row>
    <row r="213" spans="2:65" s="13" customFormat="1" ht="20">
      <c r="B213" s="159"/>
      <c r="D213" s="147" t="s">
        <v>219</v>
      </c>
      <c r="E213" s="160" t="s">
        <v>19</v>
      </c>
      <c r="F213" s="161" t="s">
        <v>335</v>
      </c>
      <c r="H213" s="162">
        <v>0.22500000000000001</v>
      </c>
      <c r="I213" s="163"/>
      <c r="L213" s="159"/>
      <c r="M213" s="164"/>
      <c r="T213" s="165"/>
      <c r="AT213" s="160" t="s">
        <v>219</v>
      </c>
      <c r="AU213" s="160" t="s">
        <v>81</v>
      </c>
      <c r="AV213" s="13" t="s">
        <v>81</v>
      </c>
      <c r="AW213" s="13" t="s">
        <v>33</v>
      </c>
      <c r="AX213" s="13" t="s">
        <v>72</v>
      </c>
      <c r="AY213" s="160" t="s">
        <v>207</v>
      </c>
    </row>
    <row r="214" spans="2:65" s="12" customFormat="1" ht="10">
      <c r="B214" s="153"/>
      <c r="D214" s="147" t="s">
        <v>219</v>
      </c>
      <c r="E214" s="154" t="s">
        <v>19</v>
      </c>
      <c r="F214" s="155" t="s">
        <v>336</v>
      </c>
      <c r="H214" s="154" t="s">
        <v>19</v>
      </c>
      <c r="I214" s="156"/>
      <c r="L214" s="153"/>
      <c r="M214" s="157"/>
      <c r="T214" s="158"/>
      <c r="AT214" s="154" t="s">
        <v>219</v>
      </c>
      <c r="AU214" s="154" t="s">
        <v>81</v>
      </c>
      <c r="AV214" s="12" t="s">
        <v>79</v>
      </c>
      <c r="AW214" s="12" t="s">
        <v>33</v>
      </c>
      <c r="AX214" s="12" t="s">
        <v>72</v>
      </c>
      <c r="AY214" s="154" t="s">
        <v>207</v>
      </c>
    </row>
    <row r="215" spans="2:65" s="13" customFormat="1" ht="10">
      <c r="B215" s="159"/>
      <c r="D215" s="147" t="s">
        <v>219</v>
      </c>
      <c r="E215" s="160" t="s">
        <v>19</v>
      </c>
      <c r="F215" s="161" t="s">
        <v>337</v>
      </c>
      <c r="H215" s="162">
        <v>0.113</v>
      </c>
      <c r="I215" s="163"/>
      <c r="L215" s="159"/>
      <c r="M215" s="164"/>
      <c r="T215" s="165"/>
      <c r="AT215" s="160" t="s">
        <v>219</v>
      </c>
      <c r="AU215" s="160" t="s">
        <v>81</v>
      </c>
      <c r="AV215" s="13" t="s">
        <v>81</v>
      </c>
      <c r="AW215" s="13" t="s">
        <v>33</v>
      </c>
      <c r="AX215" s="13" t="s">
        <v>72</v>
      </c>
      <c r="AY215" s="160" t="s">
        <v>207</v>
      </c>
    </row>
    <row r="216" spans="2:65" s="12" customFormat="1" ht="10">
      <c r="B216" s="153"/>
      <c r="D216" s="147" t="s">
        <v>219</v>
      </c>
      <c r="E216" s="154" t="s">
        <v>19</v>
      </c>
      <c r="F216" s="155" t="s">
        <v>338</v>
      </c>
      <c r="H216" s="154" t="s">
        <v>19</v>
      </c>
      <c r="I216" s="156"/>
      <c r="L216" s="153"/>
      <c r="M216" s="157"/>
      <c r="T216" s="158"/>
      <c r="AT216" s="154" t="s">
        <v>219</v>
      </c>
      <c r="AU216" s="154" t="s">
        <v>81</v>
      </c>
      <c r="AV216" s="12" t="s">
        <v>79</v>
      </c>
      <c r="AW216" s="12" t="s">
        <v>33</v>
      </c>
      <c r="AX216" s="12" t="s">
        <v>72</v>
      </c>
      <c r="AY216" s="154" t="s">
        <v>207</v>
      </c>
    </row>
    <row r="217" spans="2:65" s="13" customFormat="1" ht="10">
      <c r="B217" s="159"/>
      <c r="D217" s="147" t="s">
        <v>219</v>
      </c>
      <c r="E217" s="160" t="s">
        <v>19</v>
      </c>
      <c r="F217" s="161" t="s">
        <v>339</v>
      </c>
      <c r="H217" s="162">
        <v>7.0999999999999994E-2</v>
      </c>
      <c r="I217" s="163"/>
      <c r="L217" s="159"/>
      <c r="M217" s="164"/>
      <c r="T217" s="165"/>
      <c r="AT217" s="160" t="s">
        <v>219</v>
      </c>
      <c r="AU217" s="160" t="s">
        <v>81</v>
      </c>
      <c r="AV217" s="13" t="s">
        <v>81</v>
      </c>
      <c r="AW217" s="13" t="s">
        <v>33</v>
      </c>
      <c r="AX217" s="13" t="s">
        <v>72</v>
      </c>
      <c r="AY217" s="160" t="s">
        <v>207</v>
      </c>
    </row>
    <row r="218" spans="2:65" s="12" customFormat="1" ht="10">
      <c r="B218" s="153"/>
      <c r="D218" s="147" t="s">
        <v>219</v>
      </c>
      <c r="E218" s="154" t="s">
        <v>19</v>
      </c>
      <c r="F218" s="155" t="s">
        <v>340</v>
      </c>
      <c r="H218" s="154" t="s">
        <v>19</v>
      </c>
      <c r="I218" s="156"/>
      <c r="L218" s="153"/>
      <c r="M218" s="157"/>
      <c r="T218" s="158"/>
      <c r="AT218" s="154" t="s">
        <v>219</v>
      </c>
      <c r="AU218" s="154" t="s">
        <v>81</v>
      </c>
      <c r="AV218" s="12" t="s">
        <v>79</v>
      </c>
      <c r="AW218" s="12" t="s">
        <v>33</v>
      </c>
      <c r="AX218" s="12" t="s">
        <v>72</v>
      </c>
      <c r="AY218" s="154" t="s">
        <v>207</v>
      </c>
    </row>
    <row r="219" spans="2:65" s="13" customFormat="1" ht="10">
      <c r="B219" s="159"/>
      <c r="D219" s="147" t="s">
        <v>219</v>
      </c>
      <c r="E219" s="160" t="s">
        <v>19</v>
      </c>
      <c r="F219" s="161" t="s">
        <v>341</v>
      </c>
      <c r="H219" s="162">
        <v>0.11600000000000001</v>
      </c>
      <c r="I219" s="163"/>
      <c r="L219" s="159"/>
      <c r="M219" s="164"/>
      <c r="T219" s="165"/>
      <c r="AT219" s="160" t="s">
        <v>219</v>
      </c>
      <c r="AU219" s="160" t="s">
        <v>81</v>
      </c>
      <c r="AV219" s="13" t="s">
        <v>81</v>
      </c>
      <c r="AW219" s="13" t="s">
        <v>33</v>
      </c>
      <c r="AX219" s="13" t="s">
        <v>72</v>
      </c>
      <c r="AY219" s="160" t="s">
        <v>207</v>
      </c>
    </row>
    <row r="220" spans="2:65" s="14" customFormat="1" ht="10">
      <c r="B220" s="166"/>
      <c r="D220" s="147" t="s">
        <v>219</v>
      </c>
      <c r="E220" s="167" t="s">
        <v>19</v>
      </c>
      <c r="F220" s="168" t="s">
        <v>222</v>
      </c>
      <c r="H220" s="169">
        <v>0.52500000000000002</v>
      </c>
      <c r="I220" s="170"/>
      <c r="L220" s="166"/>
      <c r="M220" s="171"/>
      <c r="T220" s="172"/>
      <c r="AT220" s="167" t="s">
        <v>219</v>
      </c>
      <c r="AU220" s="167" t="s">
        <v>81</v>
      </c>
      <c r="AV220" s="14" t="s">
        <v>111</v>
      </c>
      <c r="AW220" s="14" t="s">
        <v>33</v>
      </c>
      <c r="AX220" s="14" t="s">
        <v>79</v>
      </c>
      <c r="AY220" s="167" t="s">
        <v>207</v>
      </c>
    </row>
    <row r="221" spans="2:65" s="1" customFormat="1" ht="33" customHeight="1">
      <c r="B221" s="34"/>
      <c r="C221" s="173" t="s">
        <v>342</v>
      </c>
      <c r="D221" s="173" t="s">
        <v>223</v>
      </c>
      <c r="E221" s="174" t="s">
        <v>343</v>
      </c>
      <c r="F221" s="175" t="s">
        <v>344</v>
      </c>
      <c r="G221" s="176" t="s">
        <v>345</v>
      </c>
      <c r="H221" s="177">
        <v>41</v>
      </c>
      <c r="I221" s="178"/>
      <c r="J221" s="179">
        <f>ROUND(I221*H221,2)</f>
        <v>0</v>
      </c>
      <c r="K221" s="175" t="s">
        <v>331</v>
      </c>
      <c r="L221" s="180"/>
      <c r="M221" s="181" t="s">
        <v>19</v>
      </c>
      <c r="N221" s="182" t="s">
        <v>43</v>
      </c>
      <c r="P221" s="143">
        <f>O221*H221</f>
        <v>0</v>
      </c>
      <c r="Q221" s="143">
        <v>0</v>
      </c>
      <c r="R221" s="143">
        <f>Q221*H221</f>
        <v>0</v>
      </c>
      <c r="S221" s="143">
        <v>0</v>
      </c>
      <c r="T221" s="144">
        <f>S221*H221</f>
        <v>0</v>
      </c>
      <c r="AR221" s="145" t="s">
        <v>227</v>
      </c>
      <c r="AT221" s="145" t="s">
        <v>223</v>
      </c>
      <c r="AU221" s="145" t="s">
        <v>81</v>
      </c>
      <c r="AY221" s="19" t="s">
        <v>207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9" t="s">
        <v>79</v>
      </c>
      <c r="BK221" s="146">
        <f>ROUND(I221*H221,2)</f>
        <v>0</v>
      </c>
      <c r="BL221" s="19" t="s">
        <v>111</v>
      </c>
      <c r="BM221" s="145" t="s">
        <v>346</v>
      </c>
    </row>
    <row r="222" spans="2:65" s="1" customFormat="1" ht="18">
      <c r="B222" s="34"/>
      <c r="D222" s="147" t="s">
        <v>215</v>
      </c>
      <c r="F222" s="148" t="s">
        <v>344</v>
      </c>
      <c r="I222" s="149"/>
      <c r="L222" s="34"/>
      <c r="M222" s="150"/>
      <c r="T222" s="55"/>
      <c r="AT222" s="19" t="s">
        <v>215</v>
      </c>
      <c r="AU222" s="19" t="s">
        <v>81</v>
      </c>
    </row>
    <row r="223" spans="2:65" s="1" customFormat="1" ht="33" customHeight="1">
      <c r="B223" s="34"/>
      <c r="C223" s="173" t="s">
        <v>347</v>
      </c>
      <c r="D223" s="173" t="s">
        <v>223</v>
      </c>
      <c r="E223" s="174" t="s">
        <v>348</v>
      </c>
      <c r="F223" s="175" t="s">
        <v>349</v>
      </c>
      <c r="G223" s="176" t="s">
        <v>345</v>
      </c>
      <c r="H223" s="177">
        <v>35</v>
      </c>
      <c r="I223" s="178"/>
      <c r="J223" s="179">
        <f>ROUND(I223*H223,2)</f>
        <v>0</v>
      </c>
      <c r="K223" s="175" t="s">
        <v>331</v>
      </c>
      <c r="L223" s="180"/>
      <c r="M223" s="181" t="s">
        <v>19</v>
      </c>
      <c r="N223" s="182" t="s">
        <v>43</v>
      </c>
      <c r="P223" s="143">
        <f>O223*H223</f>
        <v>0</v>
      </c>
      <c r="Q223" s="143">
        <v>0</v>
      </c>
      <c r="R223" s="143">
        <f>Q223*H223</f>
        <v>0</v>
      </c>
      <c r="S223" s="143">
        <v>0</v>
      </c>
      <c r="T223" s="144">
        <f>S223*H223</f>
        <v>0</v>
      </c>
      <c r="AR223" s="145" t="s">
        <v>227</v>
      </c>
      <c r="AT223" s="145" t="s">
        <v>223</v>
      </c>
      <c r="AU223" s="145" t="s">
        <v>81</v>
      </c>
      <c r="AY223" s="19" t="s">
        <v>207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9" t="s">
        <v>79</v>
      </c>
      <c r="BK223" s="146">
        <f>ROUND(I223*H223,2)</f>
        <v>0</v>
      </c>
      <c r="BL223" s="19" t="s">
        <v>111</v>
      </c>
      <c r="BM223" s="145" t="s">
        <v>350</v>
      </c>
    </row>
    <row r="224" spans="2:65" s="1" customFormat="1" ht="18">
      <c r="B224" s="34"/>
      <c r="D224" s="147" t="s">
        <v>215</v>
      </c>
      <c r="F224" s="148" t="s">
        <v>349</v>
      </c>
      <c r="I224" s="149"/>
      <c r="L224" s="34"/>
      <c r="M224" s="150"/>
      <c r="T224" s="55"/>
      <c r="AT224" s="19" t="s">
        <v>215</v>
      </c>
      <c r="AU224" s="19" t="s">
        <v>81</v>
      </c>
    </row>
    <row r="225" spans="2:65" s="1" customFormat="1" ht="33" customHeight="1">
      <c r="B225" s="34"/>
      <c r="C225" s="173" t="s">
        <v>351</v>
      </c>
      <c r="D225" s="173" t="s">
        <v>223</v>
      </c>
      <c r="E225" s="174" t="s">
        <v>352</v>
      </c>
      <c r="F225" s="175" t="s">
        <v>353</v>
      </c>
      <c r="G225" s="176" t="s">
        <v>345</v>
      </c>
      <c r="H225" s="177">
        <v>31</v>
      </c>
      <c r="I225" s="178"/>
      <c r="J225" s="179">
        <f>ROUND(I225*H225,2)</f>
        <v>0</v>
      </c>
      <c r="K225" s="175" t="s">
        <v>331</v>
      </c>
      <c r="L225" s="180"/>
      <c r="M225" s="181" t="s">
        <v>19</v>
      </c>
      <c r="N225" s="182" t="s">
        <v>43</v>
      </c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AR225" s="145" t="s">
        <v>227</v>
      </c>
      <c r="AT225" s="145" t="s">
        <v>223</v>
      </c>
      <c r="AU225" s="145" t="s">
        <v>81</v>
      </c>
      <c r="AY225" s="19" t="s">
        <v>207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9" t="s">
        <v>79</v>
      </c>
      <c r="BK225" s="146">
        <f>ROUND(I225*H225,2)</f>
        <v>0</v>
      </c>
      <c r="BL225" s="19" t="s">
        <v>111</v>
      </c>
      <c r="BM225" s="145" t="s">
        <v>354</v>
      </c>
    </row>
    <row r="226" spans="2:65" s="1" customFormat="1" ht="18">
      <c r="B226" s="34"/>
      <c r="D226" s="147" t="s">
        <v>215</v>
      </c>
      <c r="F226" s="148" t="s">
        <v>353</v>
      </c>
      <c r="I226" s="149"/>
      <c r="L226" s="34"/>
      <c r="M226" s="150"/>
      <c r="T226" s="55"/>
      <c r="AT226" s="19" t="s">
        <v>215</v>
      </c>
      <c r="AU226" s="19" t="s">
        <v>81</v>
      </c>
    </row>
    <row r="227" spans="2:65" s="1" customFormat="1" ht="33" customHeight="1">
      <c r="B227" s="34"/>
      <c r="C227" s="173" t="s">
        <v>355</v>
      </c>
      <c r="D227" s="173" t="s">
        <v>223</v>
      </c>
      <c r="E227" s="174" t="s">
        <v>356</v>
      </c>
      <c r="F227" s="175" t="s">
        <v>357</v>
      </c>
      <c r="G227" s="176" t="s">
        <v>345</v>
      </c>
      <c r="H227" s="177">
        <v>31</v>
      </c>
      <c r="I227" s="178"/>
      <c r="J227" s="179">
        <f>ROUND(I227*H227,2)</f>
        <v>0</v>
      </c>
      <c r="K227" s="175" t="s">
        <v>331</v>
      </c>
      <c r="L227" s="180"/>
      <c r="M227" s="181" t="s">
        <v>19</v>
      </c>
      <c r="N227" s="182" t="s">
        <v>43</v>
      </c>
      <c r="P227" s="143">
        <f>O227*H227</f>
        <v>0</v>
      </c>
      <c r="Q227" s="143">
        <v>0</v>
      </c>
      <c r="R227" s="143">
        <f>Q227*H227</f>
        <v>0</v>
      </c>
      <c r="S227" s="143">
        <v>0</v>
      </c>
      <c r="T227" s="144">
        <f>S227*H227</f>
        <v>0</v>
      </c>
      <c r="AR227" s="145" t="s">
        <v>227</v>
      </c>
      <c r="AT227" s="145" t="s">
        <v>223</v>
      </c>
      <c r="AU227" s="145" t="s">
        <v>81</v>
      </c>
      <c r="AY227" s="19" t="s">
        <v>207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9" t="s">
        <v>79</v>
      </c>
      <c r="BK227" s="146">
        <f>ROUND(I227*H227,2)</f>
        <v>0</v>
      </c>
      <c r="BL227" s="19" t="s">
        <v>111</v>
      </c>
      <c r="BM227" s="145" t="s">
        <v>358</v>
      </c>
    </row>
    <row r="228" spans="2:65" s="1" customFormat="1" ht="18">
      <c r="B228" s="34"/>
      <c r="D228" s="147" t="s">
        <v>215</v>
      </c>
      <c r="F228" s="148" t="s">
        <v>357</v>
      </c>
      <c r="I228" s="149"/>
      <c r="L228" s="34"/>
      <c r="M228" s="150"/>
      <c r="T228" s="55"/>
      <c r="AT228" s="19" t="s">
        <v>215</v>
      </c>
      <c r="AU228" s="19" t="s">
        <v>81</v>
      </c>
    </row>
    <row r="229" spans="2:65" s="1" customFormat="1" ht="33" customHeight="1">
      <c r="B229" s="34"/>
      <c r="C229" s="173" t="s">
        <v>359</v>
      </c>
      <c r="D229" s="173" t="s">
        <v>223</v>
      </c>
      <c r="E229" s="174" t="s">
        <v>360</v>
      </c>
      <c r="F229" s="175" t="s">
        <v>361</v>
      </c>
      <c r="G229" s="176" t="s">
        <v>345</v>
      </c>
      <c r="H229" s="177">
        <v>31</v>
      </c>
      <c r="I229" s="178"/>
      <c r="J229" s="179">
        <f>ROUND(I229*H229,2)</f>
        <v>0</v>
      </c>
      <c r="K229" s="175" t="s">
        <v>331</v>
      </c>
      <c r="L229" s="180"/>
      <c r="M229" s="181" t="s">
        <v>19</v>
      </c>
      <c r="N229" s="182" t="s">
        <v>43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AR229" s="145" t="s">
        <v>227</v>
      </c>
      <c r="AT229" s="145" t="s">
        <v>223</v>
      </c>
      <c r="AU229" s="145" t="s">
        <v>81</v>
      </c>
      <c r="AY229" s="19" t="s">
        <v>207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9" t="s">
        <v>79</v>
      </c>
      <c r="BK229" s="146">
        <f>ROUND(I229*H229,2)</f>
        <v>0</v>
      </c>
      <c r="BL229" s="19" t="s">
        <v>111</v>
      </c>
      <c r="BM229" s="145" t="s">
        <v>362</v>
      </c>
    </row>
    <row r="230" spans="2:65" s="1" customFormat="1" ht="18">
      <c r="B230" s="34"/>
      <c r="D230" s="147" t="s">
        <v>215</v>
      </c>
      <c r="F230" s="148" t="s">
        <v>361</v>
      </c>
      <c r="I230" s="149"/>
      <c r="L230" s="34"/>
      <c r="M230" s="150"/>
      <c r="T230" s="55"/>
      <c r="AT230" s="19" t="s">
        <v>215</v>
      </c>
      <c r="AU230" s="19" t="s">
        <v>81</v>
      </c>
    </row>
    <row r="231" spans="2:65" s="1" customFormat="1" ht="33" customHeight="1">
      <c r="B231" s="34"/>
      <c r="C231" s="173" t="s">
        <v>363</v>
      </c>
      <c r="D231" s="173" t="s">
        <v>223</v>
      </c>
      <c r="E231" s="174" t="s">
        <v>364</v>
      </c>
      <c r="F231" s="175" t="s">
        <v>365</v>
      </c>
      <c r="G231" s="176" t="s">
        <v>345</v>
      </c>
      <c r="H231" s="177">
        <v>126</v>
      </c>
      <c r="I231" s="178"/>
      <c r="J231" s="179">
        <f>ROUND(I231*H231,2)</f>
        <v>0</v>
      </c>
      <c r="K231" s="175" t="s">
        <v>331</v>
      </c>
      <c r="L231" s="180"/>
      <c r="M231" s="181" t="s">
        <v>19</v>
      </c>
      <c r="N231" s="182" t="s">
        <v>43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AR231" s="145" t="s">
        <v>227</v>
      </c>
      <c r="AT231" s="145" t="s">
        <v>223</v>
      </c>
      <c r="AU231" s="145" t="s">
        <v>81</v>
      </c>
      <c r="AY231" s="19" t="s">
        <v>207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9" t="s">
        <v>79</v>
      </c>
      <c r="BK231" s="146">
        <f>ROUND(I231*H231,2)</f>
        <v>0</v>
      </c>
      <c r="BL231" s="19" t="s">
        <v>111</v>
      </c>
      <c r="BM231" s="145" t="s">
        <v>366</v>
      </c>
    </row>
    <row r="232" spans="2:65" s="1" customFormat="1" ht="18">
      <c r="B232" s="34"/>
      <c r="D232" s="147" t="s">
        <v>215</v>
      </c>
      <c r="F232" s="148" t="s">
        <v>365</v>
      </c>
      <c r="I232" s="149"/>
      <c r="L232" s="34"/>
      <c r="M232" s="150"/>
      <c r="T232" s="55"/>
      <c r="AT232" s="19" t="s">
        <v>215</v>
      </c>
      <c r="AU232" s="19" t="s">
        <v>81</v>
      </c>
    </row>
    <row r="233" spans="2:65" s="1" customFormat="1" ht="33" customHeight="1">
      <c r="B233" s="34"/>
      <c r="C233" s="173" t="s">
        <v>367</v>
      </c>
      <c r="D233" s="173" t="s">
        <v>223</v>
      </c>
      <c r="E233" s="174" t="s">
        <v>368</v>
      </c>
      <c r="F233" s="175" t="s">
        <v>369</v>
      </c>
      <c r="G233" s="176" t="s">
        <v>345</v>
      </c>
      <c r="H233" s="177">
        <v>98</v>
      </c>
      <c r="I233" s="178"/>
      <c r="J233" s="179">
        <f>ROUND(I233*H233,2)</f>
        <v>0</v>
      </c>
      <c r="K233" s="175" t="s">
        <v>331</v>
      </c>
      <c r="L233" s="180"/>
      <c r="M233" s="181" t="s">
        <v>19</v>
      </c>
      <c r="N233" s="182" t="s">
        <v>43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AR233" s="145" t="s">
        <v>227</v>
      </c>
      <c r="AT233" s="145" t="s">
        <v>223</v>
      </c>
      <c r="AU233" s="145" t="s">
        <v>81</v>
      </c>
      <c r="AY233" s="19" t="s">
        <v>207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9" t="s">
        <v>79</v>
      </c>
      <c r="BK233" s="146">
        <f>ROUND(I233*H233,2)</f>
        <v>0</v>
      </c>
      <c r="BL233" s="19" t="s">
        <v>111</v>
      </c>
      <c r="BM233" s="145" t="s">
        <v>370</v>
      </c>
    </row>
    <row r="234" spans="2:65" s="1" customFormat="1" ht="18">
      <c r="B234" s="34"/>
      <c r="D234" s="147" t="s">
        <v>215</v>
      </c>
      <c r="F234" s="148" t="s">
        <v>369</v>
      </c>
      <c r="I234" s="149"/>
      <c r="L234" s="34"/>
      <c r="M234" s="150"/>
      <c r="T234" s="55"/>
      <c r="AT234" s="19" t="s">
        <v>215</v>
      </c>
      <c r="AU234" s="19" t="s">
        <v>81</v>
      </c>
    </row>
    <row r="235" spans="2:65" s="1" customFormat="1" ht="37.75" customHeight="1">
      <c r="B235" s="34"/>
      <c r="C235" s="173" t="s">
        <v>7</v>
      </c>
      <c r="D235" s="173" t="s">
        <v>223</v>
      </c>
      <c r="E235" s="174" t="s">
        <v>371</v>
      </c>
      <c r="F235" s="175" t="s">
        <v>372</v>
      </c>
      <c r="G235" s="176" t="s">
        <v>237</v>
      </c>
      <c r="H235" s="177">
        <v>0.1</v>
      </c>
      <c r="I235" s="178"/>
      <c r="J235" s="179">
        <f>ROUND(I235*H235,2)</f>
        <v>0</v>
      </c>
      <c r="K235" s="175" t="s">
        <v>331</v>
      </c>
      <c r="L235" s="180"/>
      <c r="M235" s="181" t="s">
        <v>19</v>
      </c>
      <c r="N235" s="182" t="s">
        <v>43</v>
      </c>
      <c r="P235" s="143">
        <f>O235*H235</f>
        <v>0</v>
      </c>
      <c r="Q235" s="143">
        <v>0</v>
      </c>
      <c r="R235" s="143">
        <f>Q235*H235</f>
        <v>0</v>
      </c>
      <c r="S235" s="143">
        <v>0</v>
      </c>
      <c r="T235" s="144">
        <f>S235*H235</f>
        <v>0</v>
      </c>
      <c r="AR235" s="145" t="s">
        <v>227</v>
      </c>
      <c r="AT235" s="145" t="s">
        <v>223</v>
      </c>
      <c r="AU235" s="145" t="s">
        <v>81</v>
      </c>
      <c r="AY235" s="19" t="s">
        <v>207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9" t="s">
        <v>79</v>
      </c>
      <c r="BK235" s="146">
        <f>ROUND(I235*H235,2)</f>
        <v>0</v>
      </c>
      <c r="BL235" s="19" t="s">
        <v>111</v>
      </c>
      <c r="BM235" s="145" t="s">
        <v>373</v>
      </c>
    </row>
    <row r="236" spans="2:65" s="1" customFormat="1" ht="18">
      <c r="B236" s="34"/>
      <c r="D236" s="147" t="s">
        <v>215</v>
      </c>
      <c r="F236" s="148" t="s">
        <v>372</v>
      </c>
      <c r="I236" s="149"/>
      <c r="L236" s="34"/>
      <c r="M236" s="150"/>
      <c r="T236" s="55"/>
      <c r="AT236" s="19" t="s">
        <v>215</v>
      </c>
      <c r="AU236" s="19" t="s">
        <v>81</v>
      </c>
    </row>
    <row r="237" spans="2:65" s="13" customFormat="1" ht="10">
      <c r="B237" s="159"/>
      <c r="D237" s="147" t="s">
        <v>219</v>
      </c>
      <c r="E237" s="160" t="s">
        <v>19</v>
      </c>
      <c r="F237" s="161" t="s">
        <v>374</v>
      </c>
      <c r="H237" s="162">
        <v>0.1</v>
      </c>
      <c r="I237" s="163"/>
      <c r="L237" s="159"/>
      <c r="M237" s="164"/>
      <c r="T237" s="165"/>
      <c r="AT237" s="160" t="s">
        <v>219</v>
      </c>
      <c r="AU237" s="160" t="s">
        <v>81</v>
      </c>
      <c r="AV237" s="13" t="s">
        <v>81</v>
      </c>
      <c r="AW237" s="13" t="s">
        <v>33</v>
      </c>
      <c r="AX237" s="13" t="s">
        <v>79</v>
      </c>
      <c r="AY237" s="160" t="s">
        <v>207</v>
      </c>
    </row>
    <row r="238" spans="2:65" s="1" customFormat="1" ht="33" customHeight="1">
      <c r="B238" s="34"/>
      <c r="C238" s="173" t="s">
        <v>375</v>
      </c>
      <c r="D238" s="173" t="s">
        <v>223</v>
      </c>
      <c r="E238" s="174" t="s">
        <v>376</v>
      </c>
      <c r="F238" s="175" t="s">
        <v>377</v>
      </c>
      <c r="G238" s="176" t="s">
        <v>237</v>
      </c>
      <c r="H238" s="177">
        <v>7.4999999999999997E-2</v>
      </c>
      <c r="I238" s="178"/>
      <c r="J238" s="179">
        <f>ROUND(I238*H238,2)</f>
        <v>0</v>
      </c>
      <c r="K238" s="175" t="s">
        <v>331</v>
      </c>
      <c r="L238" s="180"/>
      <c r="M238" s="181" t="s">
        <v>19</v>
      </c>
      <c r="N238" s="182" t="s">
        <v>43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227</v>
      </c>
      <c r="AT238" s="145" t="s">
        <v>223</v>
      </c>
      <c r="AU238" s="145" t="s">
        <v>81</v>
      </c>
      <c r="AY238" s="19" t="s">
        <v>207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9" t="s">
        <v>79</v>
      </c>
      <c r="BK238" s="146">
        <f>ROUND(I238*H238,2)</f>
        <v>0</v>
      </c>
      <c r="BL238" s="19" t="s">
        <v>111</v>
      </c>
      <c r="BM238" s="145" t="s">
        <v>378</v>
      </c>
    </row>
    <row r="239" spans="2:65" s="1" customFormat="1" ht="18">
      <c r="B239" s="34"/>
      <c r="D239" s="147" t="s">
        <v>215</v>
      </c>
      <c r="F239" s="148" t="s">
        <v>377</v>
      </c>
      <c r="I239" s="149"/>
      <c r="L239" s="34"/>
      <c r="M239" s="150"/>
      <c r="T239" s="55"/>
      <c r="AT239" s="19" t="s">
        <v>215</v>
      </c>
      <c r="AU239" s="19" t="s">
        <v>81</v>
      </c>
    </row>
    <row r="240" spans="2:65" s="13" customFormat="1" ht="10">
      <c r="B240" s="159"/>
      <c r="D240" s="147" t="s">
        <v>219</v>
      </c>
      <c r="E240" s="160" t="s">
        <v>19</v>
      </c>
      <c r="F240" s="161" t="s">
        <v>379</v>
      </c>
      <c r="H240" s="162">
        <v>7.4999999999999997E-2</v>
      </c>
      <c r="I240" s="163"/>
      <c r="L240" s="159"/>
      <c r="M240" s="164"/>
      <c r="T240" s="165"/>
      <c r="AT240" s="160" t="s">
        <v>219</v>
      </c>
      <c r="AU240" s="160" t="s">
        <v>81</v>
      </c>
      <c r="AV240" s="13" t="s">
        <v>81</v>
      </c>
      <c r="AW240" s="13" t="s">
        <v>33</v>
      </c>
      <c r="AX240" s="13" t="s">
        <v>79</v>
      </c>
      <c r="AY240" s="160" t="s">
        <v>207</v>
      </c>
    </row>
    <row r="241" spans="2:65" s="1" customFormat="1" ht="33" customHeight="1">
      <c r="B241" s="34"/>
      <c r="C241" s="173" t="s">
        <v>380</v>
      </c>
      <c r="D241" s="173" t="s">
        <v>223</v>
      </c>
      <c r="E241" s="174" t="s">
        <v>381</v>
      </c>
      <c r="F241" s="175" t="s">
        <v>382</v>
      </c>
      <c r="G241" s="176" t="s">
        <v>345</v>
      </c>
      <c r="H241" s="177">
        <v>56</v>
      </c>
      <c r="I241" s="178"/>
      <c r="J241" s="179">
        <f>ROUND(I241*H241,2)</f>
        <v>0</v>
      </c>
      <c r="K241" s="175" t="s">
        <v>331</v>
      </c>
      <c r="L241" s="180"/>
      <c r="M241" s="181" t="s">
        <v>19</v>
      </c>
      <c r="N241" s="182" t="s">
        <v>43</v>
      </c>
      <c r="P241" s="143">
        <f>O241*H241</f>
        <v>0</v>
      </c>
      <c r="Q241" s="143">
        <v>0</v>
      </c>
      <c r="R241" s="143">
        <f>Q241*H241</f>
        <v>0</v>
      </c>
      <c r="S241" s="143">
        <v>0</v>
      </c>
      <c r="T241" s="144">
        <f>S241*H241</f>
        <v>0</v>
      </c>
      <c r="AR241" s="145" t="s">
        <v>227</v>
      </c>
      <c r="AT241" s="145" t="s">
        <v>223</v>
      </c>
      <c r="AU241" s="145" t="s">
        <v>81</v>
      </c>
      <c r="AY241" s="19" t="s">
        <v>207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9" t="s">
        <v>79</v>
      </c>
      <c r="BK241" s="146">
        <f>ROUND(I241*H241,2)</f>
        <v>0</v>
      </c>
      <c r="BL241" s="19" t="s">
        <v>111</v>
      </c>
      <c r="BM241" s="145" t="s">
        <v>383</v>
      </c>
    </row>
    <row r="242" spans="2:65" s="1" customFormat="1" ht="18">
      <c r="B242" s="34"/>
      <c r="D242" s="147" t="s">
        <v>215</v>
      </c>
      <c r="F242" s="148" t="s">
        <v>382</v>
      </c>
      <c r="I242" s="149"/>
      <c r="L242" s="34"/>
      <c r="M242" s="150"/>
      <c r="T242" s="55"/>
      <c r="AT242" s="19" t="s">
        <v>215</v>
      </c>
      <c r="AU242" s="19" t="s">
        <v>81</v>
      </c>
    </row>
    <row r="243" spans="2:65" s="1" customFormat="1" ht="33" customHeight="1">
      <c r="B243" s="34"/>
      <c r="C243" s="173" t="s">
        <v>384</v>
      </c>
      <c r="D243" s="173" t="s">
        <v>223</v>
      </c>
      <c r="E243" s="174" t="s">
        <v>385</v>
      </c>
      <c r="F243" s="175" t="s">
        <v>386</v>
      </c>
      <c r="G243" s="176" t="s">
        <v>345</v>
      </c>
      <c r="H243" s="177">
        <v>56</v>
      </c>
      <c r="I243" s="178"/>
      <c r="J243" s="179">
        <f>ROUND(I243*H243,2)</f>
        <v>0</v>
      </c>
      <c r="K243" s="175" t="s">
        <v>331</v>
      </c>
      <c r="L243" s="180"/>
      <c r="M243" s="181" t="s">
        <v>19</v>
      </c>
      <c r="N243" s="182" t="s">
        <v>43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227</v>
      </c>
      <c r="AT243" s="145" t="s">
        <v>223</v>
      </c>
      <c r="AU243" s="145" t="s">
        <v>81</v>
      </c>
      <c r="AY243" s="19" t="s">
        <v>207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9" t="s">
        <v>79</v>
      </c>
      <c r="BK243" s="146">
        <f>ROUND(I243*H243,2)</f>
        <v>0</v>
      </c>
      <c r="BL243" s="19" t="s">
        <v>111</v>
      </c>
      <c r="BM243" s="145" t="s">
        <v>387</v>
      </c>
    </row>
    <row r="244" spans="2:65" s="1" customFormat="1" ht="18">
      <c r="B244" s="34"/>
      <c r="D244" s="147" t="s">
        <v>215</v>
      </c>
      <c r="F244" s="148" t="s">
        <v>386</v>
      </c>
      <c r="I244" s="149"/>
      <c r="L244" s="34"/>
      <c r="M244" s="150"/>
      <c r="T244" s="55"/>
      <c r="AT244" s="19" t="s">
        <v>215</v>
      </c>
      <c r="AU244" s="19" t="s">
        <v>81</v>
      </c>
    </row>
    <row r="245" spans="2:65" s="1" customFormat="1" ht="37.75" customHeight="1">
      <c r="B245" s="34"/>
      <c r="C245" s="173" t="s">
        <v>388</v>
      </c>
      <c r="D245" s="173" t="s">
        <v>223</v>
      </c>
      <c r="E245" s="174" t="s">
        <v>389</v>
      </c>
      <c r="F245" s="175" t="s">
        <v>390</v>
      </c>
      <c r="G245" s="176" t="s">
        <v>237</v>
      </c>
      <c r="H245" s="177">
        <v>1.2999999999999999E-2</v>
      </c>
      <c r="I245" s="178"/>
      <c r="J245" s="179">
        <f>ROUND(I245*H245,2)</f>
        <v>0</v>
      </c>
      <c r="K245" s="175" t="s">
        <v>331</v>
      </c>
      <c r="L245" s="180"/>
      <c r="M245" s="181" t="s">
        <v>19</v>
      </c>
      <c r="N245" s="182" t="s">
        <v>43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45" t="s">
        <v>227</v>
      </c>
      <c r="AT245" s="145" t="s">
        <v>223</v>
      </c>
      <c r="AU245" s="145" t="s">
        <v>81</v>
      </c>
      <c r="AY245" s="19" t="s">
        <v>207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9" t="s">
        <v>79</v>
      </c>
      <c r="BK245" s="146">
        <f>ROUND(I245*H245,2)</f>
        <v>0</v>
      </c>
      <c r="BL245" s="19" t="s">
        <v>111</v>
      </c>
      <c r="BM245" s="145" t="s">
        <v>391</v>
      </c>
    </row>
    <row r="246" spans="2:65" s="1" customFormat="1" ht="18">
      <c r="B246" s="34"/>
      <c r="D246" s="147" t="s">
        <v>215</v>
      </c>
      <c r="F246" s="148" t="s">
        <v>390</v>
      </c>
      <c r="I246" s="149"/>
      <c r="L246" s="34"/>
      <c r="M246" s="150"/>
      <c r="T246" s="55"/>
      <c r="AT246" s="19" t="s">
        <v>215</v>
      </c>
      <c r="AU246" s="19" t="s">
        <v>81</v>
      </c>
    </row>
    <row r="247" spans="2:65" s="13" customFormat="1" ht="10">
      <c r="B247" s="159"/>
      <c r="D247" s="147" t="s">
        <v>219</v>
      </c>
      <c r="E247" s="160" t="s">
        <v>19</v>
      </c>
      <c r="F247" s="161" t="s">
        <v>392</v>
      </c>
      <c r="H247" s="162">
        <v>1.2999999999999999E-2</v>
      </c>
      <c r="I247" s="163"/>
      <c r="L247" s="159"/>
      <c r="M247" s="164"/>
      <c r="T247" s="165"/>
      <c r="AT247" s="160" t="s">
        <v>219</v>
      </c>
      <c r="AU247" s="160" t="s">
        <v>81</v>
      </c>
      <c r="AV247" s="13" t="s">
        <v>81</v>
      </c>
      <c r="AW247" s="13" t="s">
        <v>33</v>
      </c>
      <c r="AX247" s="13" t="s">
        <v>79</v>
      </c>
      <c r="AY247" s="160" t="s">
        <v>207</v>
      </c>
    </row>
    <row r="248" spans="2:65" s="1" customFormat="1" ht="33" customHeight="1">
      <c r="B248" s="34"/>
      <c r="C248" s="173" t="s">
        <v>393</v>
      </c>
      <c r="D248" s="173" t="s">
        <v>223</v>
      </c>
      <c r="E248" s="174" t="s">
        <v>394</v>
      </c>
      <c r="F248" s="175" t="s">
        <v>395</v>
      </c>
      <c r="G248" s="176" t="s">
        <v>237</v>
      </c>
      <c r="H248" s="177">
        <v>4.1000000000000002E-2</v>
      </c>
      <c r="I248" s="178"/>
      <c r="J248" s="179">
        <f>ROUND(I248*H248,2)</f>
        <v>0</v>
      </c>
      <c r="K248" s="175" t="s">
        <v>331</v>
      </c>
      <c r="L248" s="180"/>
      <c r="M248" s="181" t="s">
        <v>19</v>
      </c>
      <c r="N248" s="182" t="s">
        <v>43</v>
      </c>
      <c r="P248" s="143">
        <f>O248*H248</f>
        <v>0</v>
      </c>
      <c r="Q248" s="143">
        <v>0</v>
      </c>
      <c r="R248" s="143">
        <f>Q248*H248</f>
        <v>0</v>
      </c>
      <c r="S248" s="143">
        <v>0</v>
      </c>
      <c r="T248" s="144">
        <f>S248*H248</f>
        <v>0</v>
      </c>
      <c r="AR248" s="145" t="s">
        <v>227</v>
      </c>
      <c r="AT248" s="145" t="s">
        <v>223</v>
      </c>
      <c r="AU248" s="145" t="s">
        <v>81</v>
      </c>
      <c r="AY248" s="19" t="s">
        <v>207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9" t="s">
        <v>79</v>
      </c>
      <c r="BK248" s="146">
        <f>ROUND(I248*H248,2)</f>
        <v>0</v>
      </c>
      <c r="BL248" s="19" t="s">
        <v>111</v>
      </c>
      <c r="BM248" s="145" t="s">
        <v>396</v>
      </c>
    </row>
    <row r="249" spans="2:65" s="1" customFormat="1" ht="18">
      <c r="B249" s="34"/>
      <c r="D249" s="147" t="s">
        <v>215</v>
      </c>
      <c r="F249" s="148" t="s">
        <v>395</v>
      </c>
      <c r="I249" s="149"/>
      <c r="L249" s="34"/>
      <c r="M249" s="150"/>
      <c r="T249" s="55"/>
      <c r="AT249" s="19" t="s">
        <v>215</v>
      </c>
      <c r="AU249" s="19" t="s">
        <v>81</v>
      </c>
    </row>
    <row r="250" spans="2:65" s="13" customFormat="1" ht="10">
      <c r="B250" s="159"/>
      <c r="D250" s="147" t="s">
        <v>219</v>
      </c>
      <c r="E250" s="160" t="s">
        <v>19</v>
      </c>
      <c r="F250" s="161" t="s">
        <v>397</v>
      </c>
      <c r="H250" s="162">
        <v>4.1000000000000002E-2</v>
      </c>
      <c r="I250" s="163"/>
      <c r="L250" s="159"/>
      <c r="M250" s="164"/>
      <c r="T250" s="165"/>
      <c r="AT250" s="160" t="s">
        <v>219</v>
      </c>
      <c r="AU250" s="160" t="s">
        <v>81</v>
      </c>
      <c r="AV250" s="13" t="s">
        <v>81</v>
      </c>
      <c r="AW250" s="13" t="s">
        <v>33</v>
      </c>
      <c r="AX250" s="13" t="s">
        <v>79</v>
      </c>
      <c r="AY250" s="160" t="s">
        <v>207</v>
      </c>
    </row>
    <row r="251" spans="2:65" s="1" customFormat="1" ht="33" customHeight="1">
      <c r="B251" s="34"/>
      <c r="C251" s="173" t="s">
        <v>398</v>
      </c>
      <c r="D251" s="173" t="s">
        <v>223</v>
      </c>
      <c r="E251" s="174" t="s">
        <v>399</v>
      </c>
      <c r="F251" s="175" t="s">
        <v>400</v>
      </c>
      <c r="G251" s="176" t="s">
        <v>345</v>
      </c>
      <c r="H251" s="177">
        <v>150</v>
      </c>
      <c r="I251" s="178"/>
      <c r="J251" s="179">
        <f>ROUND(I251*H251,2)</f>
        <v>0</v>
      </c>
      <c r="K251" s="175" t="s">
        <v>331</v>
      </c>
      <c r="L251" s="180"/>
      <c r="M251" s="181" t="s">
        <v>19</v>
      </c>
      <c r="N251" s="182" t="s">
        <v>43</v>
      </c>
      <c r="P251" s="143">
        <f>O251*H251</f>
        <v>0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AR251" s="145" t="s">
        <v>227</v>
      </c>
      <c r="AT251" s="145" t="s">
        <v>223</v>
      </c>
      <c r="AU251" s="145" t="s">
        <v>81</v>
      </c>
      <c r="AY251" s="19" t="s">
        <v>207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9" t="s">
        <v>79</v>
      </c>
      <c r="BK251" s="146">
        <f>ROUND(I251*H251,2)</f>
        <v>0</v>
      </c>
      <c r="BL251" s="19" t="s">
        <v>111</v>
      </c>
      <c r="BM251" s="145" t="s">
        <v>401</v>
      </c>
    </row>
    <row r="252" spans="2:65" s="1" customFormat="1" ht="18">
      <c r="B252" s="34"/>
      <c r="D252" s="147" t="s">
        <v>215</v>
      </c>
      <c r="F252" s="148" t="s">
        <v>400</v>
      </c>
      <c r="I252" s="149"/>
      <c r="L252" s="34"/>
      <c r="M252" s="150"/>
      <c r="T252" s="55"/>
      <c r="AT252" s="19" t="s">
        <v>215</v>
      </c>
      <c r="AU252" s="19" t="s">
        <v>81</v>
      </c>
    </row>
    <row r="253" spans="2:65" s="1" customFormat="1" ht="33" customHeight="1">
      <c r="B253" s="34"/>
      <c r="C253" s="173" t="s">
        <v>402</v>
      </c>
      <c r="D253" s="173" t="s">
        <v>223</v>
      </c>
      <c r="E253" s="174" t="s">
        <v>403</v>
      </c>
      <c r="F253" s="175" t="s">
        <v>404</v>
      </c>
      <c r="G253" s="176" t="s">
        <v>345</v>
      </c>
      <c r="H253" s="177">
        <v>150</v>
      </c>
      <c r="I253" s="178"/>
      <c r="J253" s="179">
        <f>ROUND(I253*H253,2)</f>
        <v>0</v>
      </c>
      <c r="K253" s="175" t="s">
        <v>331</v>
      </c>
      <c r="L253" s="180"/>
      <c r="M253" s="181" t="s">
        <v>19</v>
      </c>
      <c r="N253" s="182" t="s">
        <v>43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227</v>
      </c>
      <c r="AT253" s="145" t="s">
        <v>223</v>
      </c>
      <c r="AU253" s="145" t="s">
        <v>81</v>
      </c>
      <c r="AY253" s="19" t="s">
        <v>207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9" t="s">
        <v>79</v>
      </c>
      <c r="BK253" s="146">
        <f>ROUND(I253*H253,2)</f>
        <v>0</v>
      </c>
      <c r="BL253" s="19" t="s">
        <v>111</v>
      </c>
      <c r="BM253" s="145" t="s">
        <v>405</v>
      </c>
    </row>
    <row r="254" spans="2:65" s="1" customFormat="1" ht="18">
      <c r="B254" s="34"/>
      <c r="D254" s="147" t="s">
        <v>215</v>
      </c>
      <c r="F254" s="148" t="s">
        <v>404</v>
      </c>
      <c r="I254" s="149"/>
      <c r="L254" s="34"/>
      <c r="M254" s="150"/>
      <c r="T254" s="55"/>
      <c r="AT254" s="19" t="s">
        <v>215</v>
      </c>
      <c r="AU254" s="19" t="s">
        <v>81</v>
      </c>
    </row>
    <row r="255" spans="2:65" s="1" customFormat="1" ht="33" customHeight="1">
      <c r="B255" s="34"/>
      <c r="C255" s="173" t="s">
        <v>406</v>
      </c>
      <c r="D255" s="173" t="s">
        <v>223</v>
      </c>
      <c r="E255" s="174" t="s">
        <v>407</v>
      </c>
      <c r="F255" s="175" t="s">
        <v>408</v>
      </c>
      <c r="G255" s="176" t="s">
        <v>345</v>
      </c>
      <c r="H255" s="177">
        <v>30</v>
      </c>
      <c r="I255" s="178"/>
      <c r="J255" s="179">
        <f>ROUND(I255*H255,2)</f>
        <v>0</v>
      </c>
      <c r="K255" s="175" t="s">
        <v>331</v>
      </c>
      <c r="L255" s="180"/>
      <c r="M255" s="181" t="s">
        <v>19</v>
      </c>
      <c r="N255" s="182" t="s">
        <v>43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227</v>
      </c>
      <c r="AT255" s="145" t="s">
        <v>223</v>
      </c>
      <c r="AU255" s="145" t="s">
        <v>81</v>
      </c>
      <c r="AY255" s="19" t="s">
        <v>207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9" t="s">
        <v>79</v>
      </c>
      <c r="BK255" s="146">
        <f>ROUND(I255*H255,2)</f>
        <v>0</v>
      </c>
      <c r="BL255" s="19" t="s">
        <v>111</v>
      </c>
      <c r="BM255" s="145" t="s">
        <v>409</v>
      </c>
    </row>
    <row r="256" spans="2:65" s="1" customFormat="1" ht="18">
      <c r="B256" s="34"/>
      <c r="D256" s="147" t="s">
        <v>215</v>
      </c>
      <c r="F256" s="148" t="s">
        <v>408</v>
      </c>
      <c r="I256" s="149"/>
      <c r="L256" s="34"/>
      <c r="M256" s="150"/>
      <c r="T256" s="55"/>
      <c r="AT256" s="19" t="s">
        <v>215</v>
      </c>
      <c r="AU256" s="19" t="s">
        <v>81</v>
      </c>
    </row>
    <row r="257" spans="2:65" s="1" customFormat="1" ht="33" customHeight="1">
      <c r="B257" s="34"/>
      <c r="C257" s="173" t="s">
        <v>410</v>
      </c>
      <c r="D257" s="173" t="s">
        <v>223</v>
      </c>
      <c r="E257" s="174" t="s">
        <v>411</v>
      </c>
      <c r="F257" s="175" t="s">
        <v>412</v>
      </c>
      <c r="G257" s="176" t="s">
        <v>345</v>
      </c>
      <c r="H257" s="177">
        <v>30</v>
      </c>
      <c r="I257" s="178"/>
      <c r="J257" s="179">
        <f>ROUND(I257*H257,2)</f>
        <v>0</v>
      </c>
      <c r="K257" s="175" t="s">
        <v>331</v>
      </c>
      <c r="L257" s="180"/>
      <c r="M257" s="181" t="s">
        <v>19</v>
      </c>
      <c r="N257" s="182" t="s">
        <v>43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227</v>
      </c>
      <c r="AT257" s="145" t="s">
        <v>223</v>
      </c>
      <c r="AU257" s="145" t="s">
        <v>81</v>
      </c>
      <c r="AY257" s="19" t="s">
        <v>207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9" t="s">
        <v>79</v>
      </c>
      <c r="BK257" s="146">
        <f>ROUND(I257*H257,2)</f>
        <v>0</v>
      </c>
      <c r="BL257" s="19" t="s">
        <v>111</v>
      </c>
      <c r="BM257" s="145" t="s">
        <v>413</v>
      </c>
    </row>
    <row r="258" spans="2:65" s="1" customFormat="1" ht="18">
      <c r="B258" s="34"/>
      <c r="D258" s="147" t="s">
        <v>215</v>
      </c>
      <c r="F258" s="148" t="s">
        <v>412</v>
      </c>
      <c r="I258" s="149"/>
      <c r="L258" s="34"/>
      <c r="M258" s="150"/>
      <c r="T258" s="55"/>
      <c r="AT258" s="19" t="s">
        <v>215</v>
      </c>
      <c r="AU258" s="19" t="s">
        <v>81</v>
      </c>
    </row>
    <row r="259" spans="2:65" s="1" customFormat="1" ht="62.75" customHeight="1">
      <c r="B259" s="34"/>
      <c r="C259" s="173" t="s">
        <v>414</v>
      </c>
      <c r="D259" s="173" t="s">
        <v>223</v>
      </c>
      <c r="E259" s="174" t="s">
        <v>415</v>
      </c>
      <c r="F259" s="175" t="s">
        <v>416</v>
      </c>
      <c r="G259" s="176" t="s">
        <v>345</v>
      </c>
      <c r="H259" s="177">
        <v>1</v>
      </c>
      <c r="I259" s="178"/>
      <c r="J259" s="179">
        <f>ROUND(I259*H259,2)</f>
        <v>0</v>
      </c>
      <c r="K259" s="175" t="s">
        <v>331</v>
      </c>
      <c r="L259" s="180"/>
      <c r="M259" s="181" t="s">
        <v>19</v>
      </c>
      <c r="N259" s="182" t="s">
        <v>43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227</v>
      </c>
      <c r="AT259" s="145" t="s">
        <v>223</v>
      </c>
      <c r="AU259" s="145" t="s">
        <v>81</v>
      </c>
      <c r="AY259" s="19" t="s">
        <v>207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9" t="s">
        <v>79</v>
      </c>
      <c r="BK259" s="146">
        <f>ROUND(I259*H259,2)</f>
        <v>0</v>
      </c>
      <c r="BL259" s="19" t="s">
        <v>111</v>
      </c>
      <c r="BM259" s="145" t="s">
        <v>417</v>
      </c>
    </row>
    <row r="260" spans="2:65" s="1" customFormat="1" ht="36">
      <c r="B260" s="34"/>
      <c r="D260" s="147" t="s">
        <v>215</v>
      </c>
      <c r="F260" s="148" t="s">
        <v>416</v>
      </c>
      <c r="I260" s="149"/>
      <c r="L260" s="34"/>
      <c r="M260" s="150"/>
      <c r="T260" s="55"/>
      <c r="AT260" s="19" t="s">
        <v>215</v>
      </c>
      <c r="AU260" s="19" t="s">
        <v>81</v>
      </c>
    </row>
    <row r="261" spans="2:65" s="1" customFormat="1" ht="24.15" customHeight="1">
      <c r="B261" s="34"/>
      <c r="C261" s="134" t="s">
        <v>418</v>
      </c>
      <c r="D261" s="134" t="s">
        <v>209</v>
      </c>
      <c r="E261" s="135" t="s">
        <v>419</v>
      </c>
      <c r="F261" s="136" t="s">
        <v>420</v>
      </c>
      <c r="G261" s="137" t="s">
        <v>212</v>
      </c>
      <c r="H261" s="138">
        <v>3.78</v>
      </c>
      <c r="I261" s="139"/>
      <c r="J261" s="140">
        <f>ROUND(I261*H261,2)</f>
        <v>0</v>
      </c>
      <c r="K261" s="136" t="s">
        <v>213</v>
      </c>
      <c r="L261" s="34"/>
      <c r="M261" s="141" t="s">
        <v>19</v>
      </c>
      <c r="N261" s="142" t="s">
        <v>43</v>
      </c>
      <c r="P261" s="143">
        <f>O261*H261</f>
        <v>0</v>
      </c>
      <c r="Q261" s="143">
        <v>1.2959999999999999E-2</v>
      </c>
      <c r="R261" s="143">
        <f>Q261*H261</f>
        <v>4.8988799999999992E-2</v>
      </c>
      <c r="S261" s="143">
        <v>0</v>
      </c>
      <c r="T261" s="144">
        <f>S261*H261</f>
        <v>0</v>
      </c>
      <c r="AR261" s="145" t="s">
        <v>111</v>
      </c>
      <c r="AT261" s="145" t="s">
        <v>209</v>
      </c>
      <c r="AU261" s="145" t="s">
        <v>81</v>
      </c>
      <c r="AY261" s="19" t="s">
        <v>207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9" t="s">
        <v>79</v>
      </c>
      <c r="BK261" s="146">
        <f>ROUND(I261*H261,2)</f>
        <v>0</v>
      </c>
      <c r="BL261" s="19" t="s">
        <v>111</v>
      </c>
      <c r="BM261" s="145" t="s">
        <v>421</v>
      </c>
    </row>
    <row r="262" spans="2:65" s="1" customFormat="1" ht="18">
      <c r="B262" s="34"/>
      <c r="D262" s="147" t="s">
        <v>215</v>
      </c>
      <c r="F262" s="148" t="s">
        <v>422</v>
      </c>
      <c r="I262" s="149"/>
      <c r="L262" s="34"/>
      <c r="M262" s="150"/>
      <c r="T262" s="55"/>
      <c r="AT262" s="19" t="s">
        <v>215</v>
      </c>
      <c r="AU262" s="19" t="s">
        <v>81</v>
      </c>
    </row>
    <row r="263" spans="2:65" s="1" customFormat="1" ht="10">
      <c r="B263" s="34"/>
      <c r="D263" s="151" t="s">
        <v>217</v>
      </c>
      <c r="F263" s="152" t="s">
        <v>423</v>
      </c>
      <c r="I263" s="149"/>
      <c r="L263" s="34"/>
      <c r="M263" s="150"/>
      <c r="T263" s="55"/>
      <c r="AT263" s="19" t="s">
        <v>217</v>
      </c>
      <c r="AU263" s="19" t="s">
        <v>81</v>
      </c>
    </row>
    <row r="264" spans="2:65" s="12" customFormat="1" ht="10">
      <c r="B264" s="153"/>
      <c r="D264" s="147" t="s">
        <v>219</v>
      </c>
      <c r="E264" s="154" t="s">
        <v>19</v>
      </c>
      <c r="F264" s="155" t="s">
        <v>320</v>
      </c>
      <c r="H264" s="154" t="s">
        <v>19</v>
      </c>
      <c r="I264" s="156"/>
      <c r="L264" s="153"/>
      <c r="M264" s="157"/>
      <c r="T264" s="158"/>
      <c r="AT264" s="154" t="s">
        <v>219</v>
      </c>
      <c r="AU264" s="154" t="s">
        <v>81</v>
      </c>
      <c r="AV264" s="12" t="s">
        <v>79</v>
      </c>
      <c r="AW264" s="12" t="s">
        <v>33</v>
      </c>
      <c r="AX264" s="12" t="s">
        <v>72</v>
      </c>
      <c r="AY264" s="154" t="s">
        <v>207</v>
      </c>
    </row>
    <row r="265" spans="2:65" s="13" customFormat="1" ht="10">
      <c r="B265" s="159"/>
      <c r="D265" s="147" t="s">
        <v>219</v>
      </c>
      <c r="E265" s="160" t="s">
        <v>19</v>
      </c>
      <c r="F265" s="161" t="s">
        <v>424</v>
      </c>
      <c r="H265" s="162">
        <v>3.78</v>
      </c>
      <c r="I265" s="163"/>
      <c r="L265" s="159"/>
      <c r="M265" s="164"/>
      <c r="T265" s="165"/>
      <c r="AT265" s="160" t="s">
        <v>219</v>
      </c>
      <c r="AU265" s="160" t="s">
        <v>81</v>
      </c>
      <c r="AV265" s="13" t="s">
        <v>81</v>
      </c>
      <c r="AW265" s="13" t="s">
        <v>33</v>
      </c>
      <c r="AX265" s="13" t="s">
        <v>72</v>
      </c>
      <c r="AY265" s="160" t="s">
        <v>207</v>
      </c>
    </row>
    <row r="266" spans="2:65" s="14" customFormat="1" ht="10">
      <c r="B266" s="166"/>
      <c r="D266" s="147" t="s">
        <v>219</v>
      </c>
      <c r="E266" s="167" t="s">
        <v>19</v>
      </c>
      <c r="F266" s="168" t="s">
        <v>222</v>
      </c>
      <c r="H266" s="169">
        <v>3.78</v>
      </c>
      <c r="I266" s="170"/>
      <c r="L266" s="166"/>
      <c r="M266" s="171"/>
      <c r="T266" s="172"/>
      <c r="AT266" s="167" t="s">
        <v>219</v>
      </c>
      <c r="AU266" s="167" t="s">
        <v>81</v>
      </c>
      <c r="AV266" s="14" t="s">
        <v>111</v>
      </c>
      <c r="AW266" s="14" t="s">
        <v>33</v>
      </c>
      <c r="AX266" s="14" t="s">
        <v>79</v>
      </c>
      <c r="AY266" s="167" t="s">
        <v>207</v>
      </c>
    </row>
    <row r="267" spans="2:65" s="1" customFormat="1" ht="24.15" customHeight="1">
      <c r="B267" s="34"/>
      <c r="C267" s="134" t="s">
        <v>425</v>
      </c>
      <c r="D267" s="134" t="s">
        <v>209</v>
      </c>
      <c r="E267" s="135" t="s">
        <v>426</v>
      </c>
      <c r="F267" s="136" t="s">
        <v>427</v>
      </c>
      <c r="G267" s="137" t="s">
        <v>212</v>
      </c>
      <c r="H267" s="138">
        <v>3.78</v>
      </c>
      <c r="I267" s="139"/>
      <c r="J267" s="140">
        <f>ROUND(I267*H267,2)</f>
        <v>0</v>
      </c>
      <c r="K267" s="136" t="s">
        <v>213</v>
      </c>
      <c r="L267" s="34"/>
      <c r="M267" s="141" t="s">
        <v>19</v>
      </c>
      <c r="N267" s="142" t="s">
        <v>43</v>
      </c>
      <c r="P267" s="143">
        <f>O267*H267</f>
        <v>0</v>
      </c>
      <c r="Q267" s="143">
        <v>0</v>
      </c>
      <c r="R267" s="143">
        <f>Q267*H267</f>
        <v>0</v>
      </c>
      <c r="S267" s="143">
        <v>0</v>
      </c>
      <c r="T267" s="144">
        <f>S267*H267</f>
        <v>0</v>
      </c>
      <c r="AR267" s="145" t="s">
        <v>111</v>
      </c>
      <c r="AT267" s="145" t="s">
        <v>209</v>
      </c>
      <c r="AU267" s="145" t="s">
        <v>81</v>
      </c>
      <c r="AY267" s="19" t="s">
        <v>207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9" t="s">
        <v>79</v>
      </c>
      <c r="BK267" s="146">
        <f>ROUND(I267*H267,2)</f>
        <v>0</v>
      </c>
      <c r="BL267" s="19" t="s">
        <v>111</v>
      </c>
      <c r="BM267" s="145" t="s">
        <v>428</v>
      </c>
    </row>
    <row r="268" spans="2:65" s="1" customFormat="1" ht="18">
      <c r="B268" s="34"/>
      <c r="D268" s="147" t="s">
        <v>215</v>
      </c>
      <c r="F268" s="148" t="s">
        <v>429</v>
      </c>
      <c r="I268" s="149"/>
      <c r="L268" s="34"/>
      <c r="M268" s="150"/>
      <c r="T268" s="55"/>
      <c r="AT268" s="19" t="s">
        <v>215</v>
      </c>
      <c r="AU268" s="19" t="s">
        <v>81</v>
      </c>
    </row>
    <row r="269" spans="2:65" s="1" customFormat="1" ht="10">
      <c r="B269" s="34"/>
      <c r="D269" s="151" t="s">
        <v>217</v>
      </c>
      <c r="F269" s="152" t="s">
        <v>430</v>
      </c>
      <c r="I269" s="149"/>
      <c r="L269" s="34"/>
      <c r="M269" s="150"/>
      <c r="T269" s="55"/>
      <c r="AT269" s="19" t="s">
        <v>217</v>
      </c>
      <c r="AU269" s="19" t="s">
        <v>81</v>
      </c>
    </row>
    <row r="270" spans="2:65" s="1" customFormat="1" ht="24.15" customHeight="1">
      <c r="B270" s="34"/>
      <c r="C270" s="134" t="s">
        <v>431</v>
      </c>
      <c r="D270" s="134" t="s">
        <v>209</v>
      </c>
      <c r="E270" s="135" t="s">
        <v>432</v>
      </c>
      <c r="F270" s="136" t="s">
        <v>433</v>
      </c>
      <c r="G270" s="137" t="s">
        <v>212</v>
      </c>
      <c r="H270" s="138">
        <v>19.448</v>
      </c>
      <c r="I270" s="139"/>
      <c r="J270" s="140">
        <f>ROUND(I270*H270,2)</f>
        <v>0</v>
      </c>
      <c r="K270" s="136" t="s">
        <v>213</v>
      </c>
      <c r="L270" s="34"/>
      <c r="M270" s="141" t="s">
        <v>19</v>
      </c>
      <c r="N270" s="142" t="s">
        <v>43</v>
      </c>
      <c r="P270" s="143">
        <f>O270*H270</f>
        <v>0</v>
      </c>
      <c r="Q270" s="143">
        <v>1.4120000000000001E-2</v>
      </c>
      <c r="R270" s="143">
        <f>Q270*H270</f>
        <v>0.27460576000000003</v>
      </c>
      <c r="S270" s="143">
        <v>0</v>
      </c>
      <c r="T270" s="144">
        <f>S270*H270</f>
        <v>0</v>
      </c>
      <c r="AR270" s="145" t="s">
        <v>111</v>
      </c>
      <c r="AT270" s="145" t="s">
        <v>209</v>
      </c>
      <c r="AU270" s="145" t="s">
        <v>81</v>
      </c>
      <c r="AY270" s="19" t="s">
        <v>207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9" t="s">
        <v>79</v>
      </c>
      <c r="BK270" s="146">
        <f>ROUND(I270*H270,2)</f>
        <v>0</v>
      </c>
      <c r="BL270" s="19" t="s">
        <v>111</v>
      </c>
      <c r="BM270" s="145" t="s">
        <v>434</v>
      </c>
    </row>
    <row r="271" spans="2:65" s="1" customFormat="1" ht="18">
      <c r="B271" s="34"/>
      <c r="D271" s="147" t="s">
        <v>215</v>
      </c>
      <c r="F271" s="148" t="s">
        <v>435</v>
      </c>
      <c r="I271" s="149"/>
      <c r="L271" s="34"/>
      <c r="M271" s="150"/>
      <c r="T271" s="55"/>
      <c r="AT271" s="19" t="s">
        <v>215</v>
      </c>
      <c r="AU271" s="19" t="s">
        <v>81</v>
      </c>
    </row>
    <row r="272" spans="2:65" s="1" customFormat="1" ht="10">
      <c r="B272" s="34"/>
      <c r="D272" s="151" t="s">
        <v>217</v>
      </c>
      <c r="F272" s="152" t="s">
        <v>436</v>
      </c>
      <c r="I272" s="149"/>
      <c r="L272" s="34"/>
      <c r="M272" s="150"/>
      <c r="T272" s="55"/>
      <c r="AT272" s="19" t="s">
        <v>217</v>
      </c>
      <c r="AU272" s="19" t="s">
        <v>81</v>
      </c>
    </row>
    <row r="273" spans="2:51" s="12" customFormat="1" ht="10">
      <c r="B273" s="153"/>
      <c r="D273" s="147" t="s">
        <v>219</v>
      </c>
      <c r="E273" s="154" t="s">
        <v>19</v>
      </c>
      <c r="F273" s="155" t="s">
        <v>307</v>
      </c>
      <c r="H273" s="154" t="s">
        <v>19</v>
      </c>
      <c r="I273" s="156"/>
      <c r="L273" s="153"/>
      <c r="M273" s="157"/>
      <c r="T273" s="158"/>
      <c r="AT273" s="154" t="s">
        <v>219</v>
      </c>
      <c r="AU273" s="154" t="s">
        <v>81</v>
      </c>
      <c r="AV273" s="12" t="s">
        <v>79</v>
      </c>
      <c r="AW273" s="12" t="s">
        <v>33</v>
      </c>
      <c r="AX273" s="12" t="s">
        <v>72</v>
      </c>
      <c r="AY273" s="154" t="s">
        <v>207</v>
      </c>
    </row>
    <row r="274" spans="2:51" s="13" customFormat="1" ht="10">
      <c r="B274" s="159"/>
      <c r="D274" s="147" t="s">
        <v>219</v>
      </c>
      <c r="E274" s="160" t="s">
        <v>19</v>
      </c>
      <c r="F274" s="161" t="s">
        <v>437</v>
      </c>
      <c r="H274" s="162">
        <v>0.86</v>
      </c>
      <c r="I274" s="163"/>
      <c r="L274" s="159"/>
      <c r="M274" s="164"/>
      <c r="T274" s="165"/>
      <c r="AT274" s="160" t="s">
        <v>219</v>
      </c>
      <c r="AU274" s="160" t="s">
        <v>81</v>
      </c>
      <c r="AV274" s="13" t="s">
        <v>81</v>
      </c>
      <c r="AW274" s="13" t="s">
        <v>33</v>
      </c>
      <c r="AX274" s="13" t="s">
        <v>72</v>
      </c>
      <c r="AY274" s="160" t="s">
        <v>207</v>
      </c>
    </row>
    <row r="275" spans="2:51" s="13" customFormat="1" ht="10">
      <c r="B275" s="159"/>
      <c r="D275" s="147" t="s">
        <v>219</v>
      </c>
      <c r="E275" s="160" t="s">
        <v>19</v>
      </c>
      <c r="F275" s="161" t="s">
        <v>438</v>
      </c>
      <c r="H275" s="162">
        <v>1.0209999999999999</v>
      </c>
      <c r="I275" s="163"/>
      <c r="L275" s="159"/>
      <c r="M275" s="164"/>
      <c r="T275" s="165"/>
      <c r="AT275" s="160" t="s">
        <v>219</v>
      </c>
      <c r="AU275" s="160" t="s">
        <v>81</v>
      </c>
      <c r="AV275" s="13" t="s">
        <v>81</v>
      </c>
      <c r="AW275" s="13" t="s">
        <v>33</v>
      </c>
      <c r="AX275" s="13" t="s">
        <v>72</v>
      </c>
      <c r="AY275" s="160" t="s">
        <v>207</v>
      </c>
    </row>
    <row r="276" spans="2:51" s="13" customFormat="1" ht="10">
      <c r="B276" s="159"/>
      <c r="D276" s="147" t="s">
        <v>219</v>
      </c>
      <c r="E276" s="160" t="s">
        <v>19</v>
      </c>
      <c r="F276" s="161" t="s">
        <v>439</v>
      </c>
      <c r="H276" s="162">
        <v>1.1819999999999999</v>
      </c>
      <c r="I276" s="163"/>
      <c r="L276" s="159"/>
      <c r="M276" s="164"/>
      <c r="T276" s="165"/>
      <c r="AT276" s="160" t="s">
        <v>219</v>
      </c>
      <c r="AU276" s="160" t="s">
        <v>81</v>
      </c>
      <c r="AV276" s="13" t="s">
        <v>81</v>
      </c>
      <c r="AW276" s="13" t="s">
        <v>33</v>
      </c>
      <c r="AX276" s="13" t="s">
        <v>72</v>
      </c>
      <c r="AY276" s="160" t="s">
        <v>207</v>
      </c>
    </row>
    <row r="277" spans="2:51" s="13" customFormat="1" ht="10">
      <c r="B277" s="159"/>
      <c r="D277" s="147" t="s">
        <v>219</v>
      </c>
      <c r="E277" s="160" t="s">
        <v>19</v>
      </c>
      <c r="F277" s="161" t="s">
        <v>440</v>
      </c>
      <c r="H277" s="162">
        <v>1.343</v>
      </c>
      <c r="I277" s="163"/>
      <c r="L277" s="159"/>
      <c r="M277" s="164"/>
      <c r="T277" s="165"/>
      <c r="AT277" s="160" t="s">
        <v>219</v>
      </c>
      <c r="AU277" s="160" t="s">
        <v>81</v>
      </c>
      <c r="AV277" s="13" t="s">
        <v>81</v>
      </c>
      <c r="AW277" s="13" t="s">
        <v>33</v>
      </c>
      <c r="AX277" s="13" t="s">
        <v>72</v>
      </c>
      <c r="AY277" s="160" t="s">
        <v>207</v>
      </c>
    </row>
    <row r="278" spans="2:51" s="13" customFormat="1" ht="10">
      <c r="B278" s="159"/>
      <c r="D278" s="147" t="s">
        <v>219</v>
      </c>
      <c r="E278" s="160" t="s">
        <v>19</v>
      </c>
      <c r="F278" s="161" t="s">
        <v>441</v>
      </c>
      <c r="H278" s="162">
        <v>0.874</v>
      </c>
      <c r="I278" s="163"/>
      <c r="L278" s="159"/>
      <c r="M278" s="164"/>
      <c r="T278" s="165"/>
      <c r="AT278" s="160" t="s">
        <v>219</v>
      </c>
      <c r="AU278" s="160" t="s">
        <v>81</v>
      </c>
      <c r="AV278" s="13" t="s">
        <v>81</v>
      </c>
      <c r="AW278" s="13" t="s">
        <v>33</v>
      </c>
      <c r="AX278" s="13" t="s">
        <v>72</v>
      </c>
      <c r="AY278" s="160" t="s">
        <v>207</v>
      </c>
    </row>
    <row r="279" spans="2:51" s="13" customFormat="1" ht="10">
      <c r="B279" s="159"/>
      <c r="D279" s="147" t="s">
        <v>219</v>
      </c>
      <c r="E279" s="160" t="s">
        <v>19</v>
      </c>
      <c r="F279" s="161" t="s">
        <v>442</v>
      </c>
      <c r="H279" s="162">
        <v>1.0289999999999999</v>
      </c>
      <c r="I279" s="163"/>
      <c r="L279" s="159"/>
      <c r="M279" s="164"/>
      <c r="T279" s="165"/>
      <c r="AT279" s="160" t="s">
        <v>219</v>
      </c>
      <c r="AU279" s="160" t="s">
        <v>81</v>
      </c>
      <c r="AV279" s="13" t="s">
        <v>81</v>
      </c>
      <c r="AW279" s="13" t="s">
        <v>33</v>
      </c>
      <c r="AX279" s="13" t="s">
        <v>72</v>
      </c>
      <c r="AY279" s="160" t="s">
        <v>207</v>
      </c>
    </row>
    <row r="280" spans="2:51" s="13" customFormat="1" ht="10">
      <c r="B280" s="159"/>
      <c r="D280" s="147" t="s">
        <v>219</v>
      </c>
      <c r="E280" s="160" t="s">
        <v>19</v>
      </c>
      <c r="F280" s="161" t="s">
        <v>443</v>
      </c>
      <c r="H280" s="162">
        <v>1.19</v>
      </c>
      <c r="I280" s="163"/>
      <c r="L280" s="159"/>
      <c r="M280" s="164"/>
      <c r="T280" s="165"/>
      <c r="AT280" s="160" t="s">
        <v>219</v>
      </c>
      <c r="AU280" s="160" t="s">
        <v>81</v>
      </c>
      <c r="AV280" s="13" t="s">
        <v>81</v>
      </c>
      <c r="AW280" s="13" t="s">
        <v>33</v>
      </c>
      <c r="AX280" s="13" t="s">
        <v>72</v>
      </c>
      <c r="AY280" s="160" t="s">
        <v>207</v>
      </c>
    </row>
    <row r="281" spans="2:51" s="13" customFormat="1" ht="10">
      <c r="B281" s="159"/>
      <c r="D281" s="147" t="s">
        <v>219</v>
      </c>
      <c r="E281" s="160" t="s">
        <v>19</v>
      </c>
      <c r="F281" s="161" t="s">
        <v>444</v>
      </c>
      <c r="H281" s="162">
        <v>1.3520000000000001</v>
      </c>
      <c r="I281" s="163"/>
      <c r="L281" s="159"/>
      <c r="M281" s="164"/>
      <c r="T281" s="165"/>
      <c r="AT281" s="160" t="s">
        <v>219</v>
      </c>
      <c r="AU281" s="160" t="s">
        <v>81</v>
      </c>
      <c r="AV281" s="13" t="s">
        <v>81</v>
      </c>
      <c r="AW281" s="13" t="s">
        <v>33</v>
      </c>
      <c r="AX281" s="13" t="s">
        <v>72</v>
      </c>
      <c r="AY281" s="160" t="s">
        <v>207</v>
      </c>
    </row>
    <row r="282" spans="2:51" s="12" customFormat="1" ht="10">
      <c r="B282" s="153"/>
      <c r="D282" s="147" t="s">
        <v>219</v>
      </c>
      <c r="E282" s="154" t="s">
        <v>19</v>
      </c>
      <c r="F282" s="155" t="s">
        <v>316</v>
      </c>
      <c r="H282" s="154" t="s">
        <v>19</v>
      </c>
      <c r="I282" s="156"/>
      <c r="L282" s="153"/>
      <c r="M282" s="157"/>
      <c r="T282" s="158"/>
      <c r="AT282" s="154" t="s">
        <v>219</v>
      </c>
      <c r="AU282" s="154" t="s">
        <v>81</v>
      </c>
      <c r="AV282" s="12" t="s">
        <v>79</v>
      </c>
      <c r="AW282" s="12" t="s">
        <v>33</v>
      </c>
      <c r="AX282" s="12" t="s">
        <v>72</v>
      </c>
      <c r="AY282" s="154" t="s">
        <v>207</v>
      </c>
    </row>
    <row r="283" spans="2:51" s="13" customFormat="1" ht="10">
      <c r="B283" s="159"/>
      <c r="D283" s="147" t="s">
        <v>219</v>
      </c>
      <c r="E283" s="160" t="s">
        <v>19</v>
      </c>
      <c r="F283" s="161" t="s">
        <v>445</v>
      </c>
      <c r="H283" s="162">
        <v>3.24</v>
      </c>
      <c r="I283" s="163"/>
      <c r="L283" s="159"/>
      <c r="M283" s="164"/>
      <c r="T283" s="165"/>
      <c r="AT283" s="160" t="s">
        <v>219</v>
      </c>
      <c r="AU283" s="160" t="s">
        <v>81</v>
      </c>
      <c r="AV283" s="13" t="s">
        <v>81</v>
      </c>
      <c r="AW283" s="13" t="s">
        <v>33</v>
      </c>
      <c r="AX283" s="13" t="s">
        <v>72</v>
      </c>
      <c r="AY283" s="160" t="s">
        <v>207</v>
      </c>
    </row>
    <row r="284" spans="2:51" s="12" customFormat="1" ht="10">
      <c r="B284" s="153"/>
      <c r="D284" s="147" t="s">
        <v>219</v>
      </c>
      <c r="E284" s="154" t="s">
        <v>19</v>
      </c>
      <c r="F284" s="155" t="s">
        <v>318</v>
      </c>
      <c r="H284" s="154" t="s">
        <v>19</v>
      </c>
      <c r="I284" s="156"/>
      <c r="L284" s="153"/>
      <c r="M284" s="157"/>
      <c r="T284" s="158"/>
      <c r="AT284" s="154" t="s">
        <v>219</v>
      </c>
      <c r="AU284" s="154" t="s">
        <v>81</v>
      </c>
      <c r="AV284" s="12" t="s">
        <v>79</v>
      </c>
      <c r="AW284" s="12" t="s">
        <v>33</v>
      </c>
      <c r="AX284" s="12" t="s">
        <v>72</v>
      </c>
      <c r="AY284" s="154" t="s">
        <v>207</v>
      </c>
    </row>
    <row r="285" spans="2:51" s="13" customFormat="1" ht="10">
      <c r="B285" s="159"/>
      <c r="D285" s="147" t="s">
        <v>219</v>
      </c>
      <c r="E285" s="160" t="s">
        <v>19</v>
      </c>
      <c r="F285" s="161" t="s">
        <v>446</v>
      </c>
      <c r="H285" s="162">
        <v>0.98899999999999999</v>
      </c>
      <c r="I285" s="163"/>
      <c r="L285" s="159"/>
      <c r="M285" s="164"/>
      <c r="T285" s="165"/>
      <c r="AT285" s="160" t="s">
        <v>219</v>
      </c>
      <c r="AU285" s="160" t="s">
        <v>81</v>
      </c>
      <c r="AV285" s="13" t="s">
        <v>81</v>
      </c>
      <c r="AW285" s="13" t="s">
        <v>33</v>
      </c>
      <c r="AX285" s="13" t="s">
        <v>72</v>
      </c>
      <c r="AY285" s="160" t="s">
        <v>207</v>
      </c>
    </row>
    <row r="286" spans="2:51" s="12" customFormat="1" ht="10">
      <c r="B286" s="153"/>
      <c r="D286" s="147" t="s">
        <v>219</v>
      </c>
      <c r="E286" s="154" t="s">
        <v>19</v>
      </c>
      <c r="F286" s="155" t="s">
        <v>322</v>
      </c>
      <c r="H286" s="154" t="s">
        <v>19</v>
      </c>
      <c r="I286" s="156"/>
      <c r="L286" s="153"/>
      <c r="M286" s="157"/>
      <c r="T286" s="158"/>
      <c r="AT286" s="154" t="s">
        <v>219</v>
      </c>
      <c r="AU286" s="154" t="s">
        <v>81</v>
      </c>
      <c r="AV286" s="12" t="s">
        <v>79</v>
      </c>
      <c r="AW286" s="12" t="s">
        <v>33</v>
      </c>
      <c r="AX286" s="12" t="s">
        <v>72</v>
      </c>
      <c r="AY286" s="154" t="s">
        <v>207</v>
      </c>
    </row>
    <row r="287" spans="2:51" s="13" customFormat="1" ht="10">
      <c r="B287" s="159"/>
      <c r="D287" s="147" t="s">
        <v>219</v>
      </c>
      <c r="E287" s="160" t="s">
        <v>19</v>
      </c>
      <c r="F287" s="161" t="s">
        <v>447</v>
      </c>
      <c r="H287" s="162">
        <v>0.98299999999999998</v>
      </c>
      <c r="I287" s="163"/>
      <c r="L287" s="159"/>
      <c r="M287" s="164"/>
      <c r="T287" s="165"/>
      <c r="AT287" s="160" t="s">
        <v>219</v>
      </c>
      <c r="AU287" s="160" t="s">
        <v>81</v>
      </c>
      <c r="AV287" s="13" t="s">
        <v>81</v>
      </c>
      <c r="AW287" s="13" t="s">
        <v>33</v>
      </c>
      <c r="AX287" s="13" t="s">
        <v>72</v>
      </c>
      <c r="AY287" s="160" t="s">
        <v>207</v>
      </c>
    </row>
    <row r="288" spans="2:51" s="13" customFormat="1" ht="10">
      <c r="B288" s="159"/>
      <c r="D288" s="147" t="s">
        <v>219</v>
      </c>
      <c r="E288" s="160" t="s">
        <v>19</v>
      </c>
      <c r="F288" s="161" t="s">
        <v>448</v>
      </c>
      <c r="H288" s="162">
        <v>1.2609999999999999</v>
      </c>
      <c r="I288" s="163"/>
      <c r="L288" s="159"/>
      <c r="M288" s="164"/>
      <c r="T288" s="165"/>
      <c r="AT288" s="160" t="s">
        <v>219</v>
      </c>
      <c r="AU288" s="160" t="s">
        <v>81</v>
      </c>
      <c r="AV288" s="13" t="s">
        <v>81</v>
      </c>
      <c r="AW288" s="13" t="s">
        <v>33</v>
      </c>
      <c r="AX288" s="13" t="s">
        <v>72</v>
      </c>
      <c r="AY288" s="160" t="s">
        <v>207</v>
      </c>
    </row>
    <row r="289" spans="2:65" s="13" customFormat="1" ht="10">
      <c r="B289" s="159"/>
      <c r="D289" s="147" t="s">
        <v>219</v>
      </c>
      <c r="E289" s="160" t="s">
        <v>19</v>
      </c>
      <c r="F289" s="161" t="s">
        <v>449</v>
      </c>
      <c r="H289" s="162">
        <v>1.538</v>
      </c>
      <c r="I289" s="163"/>
      <c r="L289" s="159"/>
      <c r="M289" s="164"/>
      <c r="T289" s="165"/>
      <c r="AT289" s="160" t="s">
        <v>219</v>
      </c>
      <c r="AU289" s="160" t="s">
        <v>81</v>
      </c>
      <c r="AV289" s="13" t="s">
        <v>81</v>
      </c>
      <c r="AW289" s="13" t="s">
        <v>33</v>
      </c>
      <c r="AX289" s="13" t="s">
        <v>72</v>
      </c>
      <c r="AY289" s="160" t="s">
        <v>207</v>
      </c>
    </row>
    <row r="290" spans="2:65" s="13" customFormat="1" ht="10">
      <c r="B290" s="159"/>
      <c r="D290" s="147" t="s">
        <v>219</v>
      </c>
      <c r="E290" s="160" t="s">
        <v>19</v>
      </c>
      <c r="F290" s="161" t="s">
        <v>450</v>
      </c>
      <c r="H290" s="162">
        <v>1.8149999999999999</v>
      </c>
      <c r="I290" s="163"/>
      <c r="L290" s="159"/>
      <c r="M290" s="164"/>
      <c r="T290" s="165"/>
      <c r="AT290" s="160" t="s">
        <v>219</v>
      </c>
      <c r="AU290" s="160" t="s">
        <v>81</v>
      </c>
      <c r="AV290" s="13" t="s">
        <v>81</v>
      </c>
      <c r="AW290" s="13" t="s">
        <v>33</v>
      </c>
      <c r="AX290" s="13" t="s">
        <v>72</v>
      </c>
      <c r="AY290" s="160" t="s">
        <v>207</v>
      </c>
    </row>
    <row r="291" spans="2:65" s="13" customFormat="1" ht="10">
      <c r="B291" s="159"/>
      <c r="D291" s="147" t="s">
        <v>219</v>
      </c>
      <c r="E291" s="160" t="s">
        <v>19</v>
      </c>
      <c r="F291" s="161" t="s">
        <v>451</v>
      </c>
      <c r="H291" s="162">
        <v>0.77100000000000002</v>
      </c>
      <c r="I291" s="163"/>
      <c r="L291" s="159"/>
      <c r="M291" s="164"/>
      <c r="T291" s="165"/>
      <c r="AT291" s="160" t="s">
        <v>219</v>
      </c>
      <c r="AU291" s="160" t="s">
        <v>81</v>
      </c>
      <c r="AV291" s="13" t="s">
        <v>81</v>
      </c>
      <c r="AW291" s="13" t="s">
        <v>33</v>
      </c>
      <c r="AX291" s="13" t="s">
        <v>72</v>
      </c>
      <c r="AY291" s="160" t="s">
        <v>207</v>
      </c>
    </row>
    <row r="292" spans="2:65" s="14" customFormat="1" ht="10">
      <c r="B292" s="166"/>
      <c r="D292" s="147" t="s">
        <v>219</v>
      </c>
      <c r="E292" s="167" t="s">
        <v>19</v>
      </c>
      <c r="F292" s="168" t="s">
        <v>222</v>
      </c>
      <c r="H292" s="169">
        <v>19.448</v>
      </c>
      <c r="I292" s="170"/>
      <c r="L292" s="166"/>
      <c r="M292" s="171"/>
      <c r="T292" s="172"/>
      <c r="AT292" s="167" t="s">
        <v>219</v>
      </c>
      <c r="AU292" s="167" t="s">
        <v>81</v>
      </c>
      <c r="AV292" s="14" t="s">
        <v>111</v>
      </c>
      <c r="AW292" s="14" t="s">
        <v>33</v>
      </c>
      <c r="AX292" s="14" t="s">
        <v>79</v>
      </c>
      <c r="AY292" s="167" t="s">
        <v>207</v>
      </c>
    </row>
    <row r="293" spans="2:65" s="1" customFormat="1" ht="24.15" customHeight="1">
      <c r="B293" s="34"/>
      <c r="C293" s="134" t="s">
        <v>452</v>
      </c>
      <c r="D293" s="134" t="s">
        <v>209</v>
      </c>
      <c r="E293" s="135" t="s">
        <v>453</v>
      </c>
      <c r="F293" s="136" t="s">
        <v>454</v>
      </c>
      <c r="G293" s="137" t="s">
        <v>212</v>
      </c>
      <c r="H293" s="138">
        <v>19.448</v>
      </c>
      <c r="I293" s="139"/>
      <c r="J293" s="140">
        <f>ROUND(I293*H293,2)</f>
        <v>0</v>
      </c>
      <c r="K293" s="136" t="s">
        <v>213</v>
      </c>
      <c r="L293" s="34"/>
      <c r="M293" s="141" t="s">
        <v>19</v>
      </c>
      <c r="N293" s="142" t="s">
        <v>43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111</v>
      </c>
      <c r="AT293" s="145" t="s">
        <v>209</v>
      </c>
      <c r="AU293" s="145" t="s">
        <v>81</v>
      </c>
      <c r="AY293" s="19" t="s">
        <v>207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9" t="s">
        <v>79</v>
      </c>
      <c r="BK293" s="146">
        <f>ROUND(I293*H293,2)</f>
        <v>0</v>
      </c>
      <c r="BL293" s="19" t="s">
        <v>111</v>
      </c>
      <c r="BM293" s="145" t="s">
        <v>455</v>
      </c>
    </row>
    <row r="294" spans="2:65" s="1" customFormat="1" ht="18">
      <c r="B294" s="34"/>
      <c r="D294" s="147" t="s">
        <v>215</v>
      </c>
      <c r="F294" s="148" t="s">
        <v>456</v>
      </c>
      <c r="I294" s="149"/>
      <c r="L294" s="34"/>
      <c r="M294" s="150"/>
      <c r="T294" s="55"/>
      <c r="AT294" s="19" t="s">
        <v>215</v>
      </c>
      <c r="AU294" s="19" t="s">
        <v>81</v>
      </c>
    </row>
    <row r="295" spans="2:65" s="1" customFormat="1" ht="10">
      <c r="B295" s="34"/>
      <c r="D295" s="151" t="s">
        <v>217</v>
      </c>
      <c r="F295" s="152" t="s">
        <v>457</v>
      </c>
      <c r="I295" s="149"/>
      <c r="L295" s="34"/>
      <c r="M295" s="150"/>
      <c r="T295" s="55"/>
      <c r="AT295" s="19" t="s">
        <v>217</v>
      </c>
      <c r="AU295" s="19" t="s">
        <v>81</v>
      </c>
    </row>
    <row r="296" spans="2:65" s="11" customFormat="1" ht="22.75" customHeight="1">
      <c r="B296" s="122"/>
      <c r="D296" s="123" t="s">
        <v>71</v>
      </c>
      <c r="E296" s="132" t="s">
        <v>250</v>
      </c>
      <c r="F296" s="132" t="s">
        <v>458</v>
      </c>
      <c r="I296" s="125"/>
      <c r="J296" s="133">
        <f>BK296</f>
        <v>0</v>
      </c>
      <c r="L296" s="122"/>
      <c r="M296" s="127"/>
      <c r="P296" s="128">
        <f>P297+P340+P378</f>
        <v>0</v>
      </c>
      <c r="R296" s="128">
        <f>R297+R340+R378</f>
        <v>12.346363759999999</v>
      </c>
      <c r="T296" s="129">
        <f>T297+T340+T378</f>
        <v>0</v>
      </c>
      <c r="AR296" s="123" t="s">
        <v>79</v>
      </c>
      <c r="AT296" s="130" t="s">
        <v>71</v>
      </c>
      <c r="AU296" s="130" t="s">
        <v>79</v>
      </c>
      <c r="AY296" s="123" t="s">
        <v>207</v>
      </c>
      <c r="BK296" s="131">
        <f>BK297+BK340+BK378</f>
        <v>0</v>
      </c>
    </row>
    <row r="297" spans="2:65" s="11" customFormat="1" ht="20.9" customHeight="1">
      <c r="B297" s="122"/>
      <c r="D297" s="123" t="s">
        <v>71</v>
      </c>
      <c r="E297" s="132" t="s">
        <v>459</v>
      </c>
      <c r="F297" s="132" t="s">
        <v>460</v>
      </c>
      <c r="I297" s="125"/>
      <c r="J297" s="133">
        <f>BK297</f>
        <v>0</v>
      </c>
      <c r="L297" s="122"/>
      <c r="M297" s="127"/>
      <c r="P297" s="128">
        <f>SUM(P298:P339)</f>
        <v>0</v>
      </c>
      <c r="R297" s="128">
        <f>SUM(R298:R339)</f>
        <v>9.0887797999999993</v>
      </c>
      <c r="T297" s="129">
        <f>SUM(T298:T339)</f>
        <v>0</v>
      </c>
      <c r="AR297" s="123" t="s">
        <v>79</v>
      </c>
      <c r="AT297" s="130" t="s">
        <v>71</v>
      </c>
      <c r="AU297" s="130" t="s">
        <v>81</v>
      </c>
      <c r="AY297" s="123" t="s">
        <v>207</v>
      </c>
      <c r="BK297" s="131">
        <f>SUM(BK298:BK339)</f>
        <v>0</v>
      </c>
    </row>
    <row r="298" spans="2:65" s="1" customFormat="1" ht="24.15" customHeight="1">
      <c r="B298" s="34"/>
      <c r="C298" s="134" t="s">
        <v>461</v>
      </c>
      <c r="D298" s="134" t="s">
        <v>209</v>
      </c>
      <c r="E298" s="135" t="s">
        <v>462</v>
      </c>
      <c r="F298" s="136" t="s">
        <v>463</v>
      </c>
      <c r="G298" s="137" t="s">
        <v>212</v>
      </c>
      <c r="H298" s="138">
        <v>126.16</v>
      </c>
      <c r="I298" s="139"/>
      <c r="J298" s="140">
        <f>ROUND(I298*H298,2)</f>
        <v>0</v>
      </c>
      <c r="K298" s="136" t="s">
        <v>213</v>
      </c>
      <c r="L298" s="34"/>
      <c r="M298" s="141" t="s">
        <v>19</v>
      </c>
      <c r="N298" s="142" t="s">
        <v>43</v>
      </c>
      <c r="P298" s="143">
        <f>O298*H298</f>
        <v>0</v>
      </c>
      <c r="Q298" s="143">
        <v>2.5999999999999998E-4</v>
      </c>
      <c r="R298" s="143">
        <f>Q298*H298</f>
        <v>3.2801599999999993E-2</v>
      </c>
      <c r="S298" s="143">
        <v>0</v>
      </c>
      <c r="T298" s="144">
        <f>S298*H298</f>
        <v>0</v>
      </c>
      <c r="AR298" s="145" t="s">
        <v>111</v>
      </c>
      <c r="AT298" s="145" t="s">
        <v>209</v>
      </c>
      <c r="AU298" s="145" t="s">
        <v>92</v>
      </c>
      <c r="AY298" s="19" t="s">
        <v>207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9" t="s">
        <v>79</v>
      </c>
      <c r="BK298" s="146">
        <f>ROUND(I298*H298,2)</f>
        <v>0</v>
      </c>
      <c r="BL298" s="19" t="s">
        <v>111</v>
      </c>
      <c r="BM298" s="145" t="s">
        <v>464</v>
      </c>
    </row>
    <row r="299" spans="2:65" s="1" customFormat="1" ht="18">
      <c r="B299" s="34"/>
      <c r="D299" s="147" t="s">
        <v>215</v>
      </c>
      <c r="F299" s="148" t="s">
        <v>465</v>
      </c>
      <c r="I299" s="149"/>
      <c r="L299" s="34"/>
      <c r="M299" s="150"/>
      <c r="T299" s="55"/>
      <c r="AT299" s="19" t="s">
        <v>215</v>
      </c>
      <c r="AU299" s="19" t="s">
        <v>92</v>
      </c>
    </row>
    <row r="300" spans="2:65" s="1" customFormat="1" ht="10">
      <c r="B300" s="34"/>
      <c r="D300" s="151" t="s">
        <v>217</v>
      </c>
      <c r="F300" s="152" t="s">
        <v>466</v>
      </c>
      <c r="I300" s="149"/>
      <c r="L300" s="34"/>
      <c r="M300" s="150"/>
      <c r="T300" s="55"/>
      <c r="AT300" s="19" t="s">
        <v>217</v>
      </c>
      <c r="AU300" s="19" t="s">
        <v>92</v>
      </c>
    </row>
    <row r="301" spans="2:65" s="13" customFormat="1" ht="10">
      <c r="B301" s="159"/>
      <c r="D301" s="147" t="s">
        <v>219</v>
      </c>
      <c r="E301" s="160" t="s">
        <v>19</v>
      </c>
      <c r="F301" s="161" t="s">
        <v>145</v>
      </c>
      <c r="H301" s="162">
        <v>126.16</v>
      </c>
      <c r="I301" s="163"/>
      <c r="L301" s="159"/>
      <c r="M301" s="164"/>
      <c r="T301" s="165"/>
      <c r="AT301" s="160" t="s">
        <v>219</v>
      </c>
      <c r="AU301" s="160" t="s">
        <v>92</v>
      </c>
      <c r="AV301" s="13" t="s">
        <v>81</v>
      </c>
      <c r="AW301" s="13" t="s">
        <v>33</v>
      </c>
      <c r="AX301" s="13" t="s">
        <v>79</v>
      </c>
      <c r="AY301" s="160" t="s">
        <v>207</v>
      </c>
    </row>
    <row r="302" spans="2:65" s="1" customFormat="1" ht="24.15" customHeight="1">
      <c r="B302" s="34"/>
      <c r="C302" s="134" t="s">
        <v>467</v>
      </c>
      <c r="D302" s="134" t="s">
        <v>209</v>
      </c>
      <c r="E302" s="135" t="s">
        <v>468</v>
      </c>
      <c r="F302" s="136" t="s">
        <v>469</v>
      </c>
      <c r="G302" s="137" t="s">
        <v>212</v>
      </c>
      <c r="H302" s="138">
        <v>126.16</v>
      </c>
      <c r="I302" s="139"/>
      <c r="J302" s="140">
        <f>ROUND(I302*H302,2)</f>
        <v>0</v>
      </c>
      <c r="K302" s="136" t="s">
        <v>213</v>
      </c>
      <c r="L302" s="34"/>
      <c r="M302" s="141" t="s">
        <v>19</v>
      </c>
      <c r="N302" s="142" t="s">
        <v>43</v>
      </c>
      <c r="P302" s="143">
        <f>O302*H302</f>
        <v>0</v>
      </c>
      <c r="Q302" s="143">
        <v>4.0000000000000001E-3</v>
      </c>
      <c r="R302" s="143">
        <f>Q302*H302</f>
        <v>0.50463999999999998</v>
      </c>
      <c r="S302" s="143">
        <v>0</v>
      </c>
      <c r="T302" s="144">
        <f>S302*H302</f>
        <v>0</v>
      </c>
      <c r="AR302" s="145" t="s">
        <v>111</v>
      </c>
      <c r="AT302" s="145" t="s">
        <v>209</v>
      </c>
      <c r="AU302" s="145" t="s">
        <v>92</v>
      </c>
      <c r="AY302" s="19" t="s">
        <v>207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9" t="s">
        <v>79</v>
      </c>
      <c r="BK302" s="146">
        <f>ROUND(I302*H302,2)</f>
        <v>0</v>
      </c>
      <c r="BL302" s="19" t="s">
        <v>111</v>
      </c>
      <c r="BM302" s="145" t="s">
        <v>470</v>
      </c>
    </row>
    <row r="303" spans="2:65" s="1" customFormat="1" ht="18">
      <c r="B303" s="34"/>
      <c r="D303" s="147" t="s">
        <v>215</v>
      </c>
      <c r="F303" s="148" t="s">
        <v>471</v>
      </c>
      <c r="I303" s="149"/>
      <c r="L303" s="34"/>
      <c r="M303" s="150"/>
      <c r="T303" s="55"/>
      <c r="AT303" s="19" t="s">
        <v>215</v>
      </c>
      <c r="AU303" s="19" t="s">
        <v>92</v>
      </c>
    </row>
    <row r="304" spans="2:65" s="1" customFormat="1" ht="10">
      <c r="B304" s="34"/>
      <c r="D304" s="151" t="s">
        <v>217</v>
      </c>
      <c r="F304" s="152" t="s">
        <v>472</v>
      </c>
      <c r="I304" s="149"/>
      <c r="L304" s="34"/>
      <c r="M304" s="150"/>
      <c r="T304" s="55"/>
      <c r="AT304" s="19" t="s">
        <v>217</v>
      </c>
      <c r="AU304" s="19" t="s">
        <v>92</v>
      </c>
    </row>
    <row r="305" spans="2:65" s="12" customFormat="1" ht="10">
      <c r="B305" s="153"/>
      <c r="D305" s="147" t="s">
        <v>219</v>
      </c>
      <c r="E305" s="154" t="s">
        <v>19</v>
      </c>
      <c r="F305" s="155" t="s">
        <v>473</v>
      </c>
      <c r="H305" s="154" t="s">
        <v>19</v>
      </c>
      <c r="I305" s="156"/>
      <c r="L305" s="153"/>
      <c r="M305" s="157"/>
      <c r="T305" s="158"/>
      <c r="AT305" s="154" t="s">
        <v>219</v>
      </c>
      <c r="AU305" s="154" t="s">
        <v>92</v>
      </c>
      <c r="AV305" s="12" t="s">
        <v>79</v>
      </c>
      <c r="AW305" s="12" t="s">
        <v>33</v>
      </c>
      <c r="AX305" s="12" t="s">
        <v>72</v>
      </c>
      <c r="AY305" s="154" t="s">
        <v>207</v>
      </c>
    </row>
    <row r="306" spans="2:65" s="13" customFormat="1" ht="10">
      <c r="B306" s="159"/>
      <c r="D306" s="147" t="s">
        <v>219</v>
      </c>
      <c r="E306" s="160" t="s">
        <v>19</v>
      </c>
      <c r="F306" s="161" t="s">
        <v>474</v>
      </c>
      <c r="H306" s="162">
        <v>126.16</v>
      </c>
      <c r="I306" s="163"/>
      <c r="L306" s="159"/>
      <c r="M306" s="164"/>
      <c r="T306" s="165"/>
      <c r="AT306" s="160" t="s">
        <v>219</v>
      </c>
      <c r="AU306" s="160" t="s">
        <v>92</v>
      </c>
      <c r="AV306" s="13" t="s">
        <v>81</v>
      </c>
      <c r="AW306" s="13" t="s">
        <v>33</v>
      </c>
      <c r="AX306" s="13" t="s">
        <v>72</v>
      </c>
      <c r="AY306" s="160" t="s">
        <v>207</v>
      </c>
    </row>
    <row r="307" spans="2:65" s="14" customFormat="1" ht="10">
      <c r="B307" s="166"/>
      <c r="D307" s="147" t="s">
        <v>219</v>
      </c>
      <c r="E307" s="167" t="s">
        <v>145</v>
      </c>
      <c r="F307" s="168" t="s">
        <v>222</v>
      </c>
      <c r="H307" s="169">
        <v>126.16</v>
      </c>
      <c r="I307" s="170"/>
      <c r="L307" s="166"/>
      <c r="M307" s="171"/>
      <c r="T307" s="172"/>
      <c r="AT307" s="167" t="s">
        <v>219</v>
      </c>
      <c r="AU307" s="167" t="s">
        <v>92</v>
      </c>
      <c r="AV307" s="14" t="s">
        <v>111</v>
      </c>
      <c r="AW307" s="14" t="s">
        <v>33</v>
      </c>
      <c r="AX307" s="14" t="s">
        <v>79</v>
      </c>
      <c r="AY307" s="167" t="s">
        <v>207</v>
      </c>
    </row>
    <row r="308" spans="2:65" s="1" customFormat="1" ht="24.15" customHeight="1">
      <c r="B308" s="34"/>
      <c r="C308" s="134" t="s">
        <v>475</v>
      </c>
      <c r="D308" s="134" t="s">
        <v>209</v>
      </c>
      <c r="E308" s="135" t="s">
        <v>476</v>
      </c>
      <c r="F308" s="136" t="s">
        <v>477</v>
      </c>
      <c r="G308" s="137" t="s">
        <v>212</v>
      </c>
      <c r="H308" s="138">
        <v>126.16</v>
      </c>
      <c r="I308" s="139"/>
      <c r="J308" s="140">
        <f>ROUND(I308*H308,2)</f>
        <v>0</v>
      </c>
      <c r="K308" s="136" t="s">
        <v>213</v>
      </c>
      <c r="L308" s="34"/>
      <c r="M308" s="141" t="s">
        <v>19</v>
      </c>
      <c r="N308" s="142" t="s">
        <v>43</v>
      </c>
      <c r="P308" s="143">
        <f>O308*H308</f>
        <v>0</v>
      </c>
      <c r="Q308" s="143">
        <v>1.6899999999999998E-2</v>
      </c>
      <c r="R308" s="143">
        <f>Q308*H308</f>
        <v>2.1321039999999996</v>
      </c>
      <c r="S308" s="143">
        <v>0</v>
      </c>
      <c r="T308" s="144">
        <f>S308*H308</f>
        <v>0</v>
      </c>
      <c r="AR308" s="145" t="s">
        <v>111</v>
      </c>
      <c r="AT308" s="145" t="s">
        <v>209</v>
      </c>
      <c r="AU308" s="145" t="s">
        <v>92</v>
      </c>
      <c r="AY308" s="19" t="s">
        <v>207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9" t="s">
        <v>79</v>
      </c>
      <c r="BK308" s="146">
        <f>ROUND(I308*H308,2)</f>
        <v>0</v>
      </c>
      <c r="BL308" s="19" t="s">
        <v>111</v>
      </c>
      <c r="BM308" s="145" t="s">
        <v>478</v>
      </c>
    </row>
    <row r="309" spans="2:65" s="1" customFormat="1" ht="18">
      <c r="B309" s="34"/>
      <c r="D309" s="147" t="s">
        <v>215</v>
      </c>
      <c r="F309" s="148" t="s">
        <v>479</v>
      </c>
      <c r="I309" s="149"/>
      <c r="L309" s="34"/>
      <c r="M309" s="150"/>
      <c r="T309" s="55"/>
      <c r="AT309" s="19" t="s">
        <v>215</v>
      </c>
      <c r="AU309" s="19" t="s">
        <v>92</v>
      </c>
    </row>
    <row r="310" spans="2:65" s="1" customFormat="1" ht="10">
      <c r="B310" s="34"/>
      <c r="D310" s="151" t="s">
        <v>217</v>
      </c>
      <c r="F310" s="152" t="s">
        <v>480</v>
      </c>
      <c r="I310" s="149"/>
      <c r="L310" s="34"/>
      <c r="M310" s="150"/>
      <c r="T310" s="55"/>
      <c r="AT310" s="19" t="s">
        <v>217</v>
      </c>
      <c r="AU310" s="19" t="s">
        <v>92</v>
      </c>
    </row>
    <row r="311" spans="2:65" s="13" customFormat="1" ht="10">
      <c r="B311" s="159"/>
      <c r="D311" s="147" t="s">
        <v>219</v>
      </c>
      <c r="E311" s="160" t="s">
        <v>19</v>
      </c>
      <c r="F311" s="161" t="s">
        <v>145</v>
      </c>
      <c r="H311" s="162">
        <v>126.16</v>
      </c>
      <c r="I311" s="163"/>
      <c r="L311" s="159"/>
      <c r="M311" s="164"/>
      <c r="T311" s="165"/>
      <c r="AT311" s="160" t="s">
        <v>219</v>
      </c>
      <c r="AU311" s="160" t="s">
        <v>92</v>
      </c>
      <c r="AV311" s="13" t="s">
        <v>81</v>
      </c>
      <c r="AW311" s="13" t="s">
        <v>33</v>
      </c>
      <c r="AX311" s="13" t="s">
        <v>79</v>
      </c>
      <c r="AY311" s="160" t="s">
        <v>207</v>
      </c>
    </row>
    <row r="312" spans="2:65" s="1" customFormat="1" ht="24.15" customHeight="1">
      <c r="B312" s="34"/>
      <c r="C312" s="134" t="s">
        <v>481</v>
      </c>
      <c r="D312" s="134" t="s">
        <v>209</v>
      </c>
      <c r="E312" s="135" t="s">
        <v>482</v>
      </c>
      <c r="F312" s="136" t="s">
        <v>483</v>
      </c>
      <c r="G312" s="137" t="s">
        <v>212</v>
      </c>
      <c r="H312" s="138">
        <v>311.70999999999998</v>
      </c>
      <c r="I312" s="139"/>
      <c r="J312" s="140">
        <f>ROUND(I312*H312,2)</f>
        <v>0</v>
      </c>
      <c r="K312" s="136" t="s">
        <v>213</v>
      </c>
      <c r="L312" s="34"/>
      <c r="M312" s="141" t="s">
        <v>19</v>
      </c>
      <c r="N312" s="142" t="s">
        <v>43</v>
      </c>
      <c r="P312" s="143">
        <f>O312*H312</f>
        <v>0</v>
      </c>
      <c r="Q312" s="143">
        <v>2.5999999999999998E-4</v>
      </c>
      <c r="R312" s="143">
        <f>Q312*H312</f>
        <v>8.1044599999999994E-2</v>
      </c>
      <c r="S312" s="143">
        <v>0</v>
      </c>
      <c r="T312" s="144">
        <f>S312*H312</f>
        <v>0</v>
      </c>
      <c r="AR312" s="145" t="s">
        <v>111</v>
      </c>
      <c r="AT312" s="145" t="s">
        <v>209</v>
      </c>
      <c r="AU312" s="145" t="s">
        <v>92</v>
      </c>
      <c r="AY312" s="19" t="s">
        <v>207</v>
      </c>
      <c r="BE312" s="146">
        <f>IF(N312="základní",J312,0)</f>
        <v>0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9" t="s">
        <v>79</v>
      </c>
      <c r="BK312" s="146">
        <f>ROUND(I312*H312,2)</f>
        <v>0</v>
      </c>
      <c r="BL312" s="19" t="s">
        <v>111</v>
      </c>
      <c r="BM312" s="145" t="s">
        <v>484</v>
      </c>
    </row>
    <row r="313" spans="2:65" s="1" customFormat="1" ht="18">
      <c r="B313" s="34"/>
      <c r="D313" s="147" t="s">
        <v>215</v>
      </c>
      <c r="F313" s="148" t="s">
        <v>485</v>
      </c>
      <c r="I313" s="149"/>
      <c r="L313" s="34"/>
      <c r="M313" s="150"/>
      <c r="T313" s="55"/>
      <c r="AT313" s="19" t="s">
        <v>215</v>
      </c>
      <c r="AU313" s="19" t="s">
        <v>92</v>
      </c>
    </row>
    <row r="314" spans="2:65" s="1" customFormat="1" ht="10">
      <c r="B314" s="34"/>
      <c r="D314" s="151" t="s">
        <v>217</v>
      </c>
      <c r="F314" s="152" t="s">
        <v>486</v>
      </c>
      <c r="I314" s="149"/>
      <c r="L314" s="34"/>
      <c r="M314" s="150"/>
      <c r="T314" s="55"/>
      <c r="AT314" s="19" t="s">
        <v>217</v>
      </c>
      <c r="AU314" s="19" t="s">
        <v>92</v>
      </c>
    </row>
    <row r="315" spans="2:65" s="12" customFormat="1" ht="10">
      <c r="B315" s="153"/>
      <c r="D315" s="147" t="s">
        <v>219</v>
      </c>
      <c r="E315" s="154" t="s">
        <v>19</v>
      </c>
      <c r="F315" s="155" t="s">
        <v>487</v>
      </c>
      <c r="H315" s="154" t="s">
        <v>19</v>
      </c>
      <c r="I315" s="156"/>
      <c r="L315" s="153"/>
      <c r="M315" s="157"/>
      <c r="T315" s="158"/>
      <c r="AT315" s="154" t="s">
        <v>219</v>
      </c>
      <c r="AU315" s="154" t="s">
        <v>92</v>
      </c>
      <c r="AV315" s="12" t="s">
        <v>79</v>
      </c>
      <c r="AW315" s="12" t="s">
        <v>33</v>
      </c>
      <c r="AX315" s="12" t="s">
        <v>72</v>
      </c>
      <c r="AY315" s="154" t="s">
        <v>207</v>
      </c>
    </row>
    <row r="316" spans="2:65" s="13" customFormat="1" ht="10">
      <c r="B316" s="159"/>
      <c r="D316" s="147" t="s">
        <v>219</v>
      </c>
      <c r="E316" s="160" t="s">
        <v>19</v>
      </c>
      <c r="F316" s="161" t="s">
        <v>488</v>
      </c>
      <c r="H316" s="162">
        <v>82.028999999999996</v>
      </c>
      <c r="I316" s="163"/>
      <c r="L316" s="159"/>
      <c r="M316" s="164"/>
      <c r="T316" s="165"/>
      <c r="AT316" s="160" t="s">
        <v>219</v>
      </c>
      <c r="AU316" s="160" t="s">
        <v>92</v>
      </c>
      <c r="AV316" s="13" t="s">
        <v>81</v>
      </c>
      <c r="AW316" s="13" t="s">
        <v>33</v>
      </c>
      <c r="AX316" s="13" t="s">
        <v>72</v>
      </c>
      <c r="AY316" s="160" t="s">
        <v>207</v>
      </c>
    </row>
    <row r="317" spans="2:65" s="12" customFormat="1" ht="10">
      <c r="B317" s="153"/>
      <c r="D317" s="147" t="s">
        <v>219</v>
      </c>
      <c r="E317" s="154" t="s">
        <v>19</v>
      </c>
      <c r="F317" s="155" t="s">
        <v>489</v>
      </c>
      <c r="H317" s="154" t="s">
        <v>19</v>
      </c>
      <c r="I317" s="156"/>
      <c r="L317" s="153"/>
      <c r="M317" s="157"/>
      <c r="T317" s="158"/>
      <c r="AT317" s="154" t="s">
        <v>219</v>
      </c>
      <c r="AU317" s="154" t="s">
        <v>92</v>
      </c>
      <c r="AV317" s="12" t="s">
        <v>79</v>
      </c>
      <c r="AW317" s="12" t="s">
        <v>33</v>
      </c>
      <c r="AX317" s="12" t="s">
        <v>72</v>
      </c>
      <c r="AY317" s="154" t="s">
        <v>207</v>
      </c>
    </row>
    <row r="318" spans="2:65" s="13" customFormat="1" ht="10">
      <c r="B318" s="159"/>
      <c r="D318" s="147" t="s">
        <v>219</v>
      </c>
      <c r="E318" s="160" t="s">
        <v>19</v>
      </c>
      <c r="F318" s="161" t="s">
        <v>490</v>
      </c>
      <c r="H318" s="162">
        <v>58.015999999999998</v>
      </c>
      <c r="I318" s="163"/>
      <c r="L318" s="159"/>
      <c r="M318" s="164"/>
      <c r="T318" s="165"/>
      <c r="AT318" s="160" t="s">
        <v>219</v>
      </c>
      <c r="AU318" s="160" t="s">
        <v>92</v>
      </c>
      <c r="AV318" s="13" t="s">
        <v>81</v>
      </c>
      <c r="AW318" s="13" t="s">
        <v>33</v>
      </c>
      <c r="AX318" s="13" t="s">
        <v>72</v>
      </c>
      <c r="AY318" s="160" t="s">
        <v>207</v>
      </c>
    </row>
    <row r="319" spans="2:65" s="13" customFormat="1" ht="10">
      <c r="B319" s="159"/>
      <c r="D319" s="147" t="s">
        <v>219</v>
      </c>
      <c r="E319" s="160" t="s">
        <v>19</v>
      </c>
      <c r="F319" s="161" t="s">
        <v>491</v>
      </c>
      <c r="H319" s="162">
        <v>75.864000000000004</v>
      </c>
      <c r="I319" s="163"/>
      <c r="L319" s="159"/>
      <c r="M319" s="164"/>
      <c r="T319" s="165"/>
      <c r="AT319" s="160" t="s">
        <v>219</v>
      </c>
      <c r="AU319" s="160" t="s">
        <v>92</v>
      </c>
      <c r="AV319" s="13" t="s">
        <v>81</v>
      </c>
      <c r="AW319" s="13" t="s">
        <v>33</v>
      </c>
      <c r="AX319" s="13" t="s">
        <v>72</v>
      </c>
      <c r="AY319" s="160" t="s">
        <v>207</v>
      </c>
    </row>
    <row r="320" spans="2:65" s="13" customFormat="1" ht="10">
      <c r="B320" s="159"/>
      <c r="D320" s="147" t="s">
        <v>219</v>
      </c>
      <c r="E320" s="160" t="s">
        <v>19</v>
      </c>
      <c r="F320" s="161" t="s">
        <v>492</v>
      </c>
      <c r="H320" s="162">
        <v>42.981000000000002</v>
      </c>
      <c r="I320" s="163"/>
      <c r="L320" s="159"/>
      <c r="M320" s="164"/>
      <c r="T320" s="165"/>
      <c r="AT320" s="160" t="s">
        <v>219</v>
      </c>
      <c r="AU320" s="160" t="s">
        <v>92</v>
      </c>
      <c r="AV320" s="13" t="s">
        <v>81</v>
      </c>
      <c r="AW320" s="13" t="s">
        <v>33</v>
      </c>
      <c r="AX320" s="13" t="s">
        <v>72</v>
      </c>
      <c r="AY320" s="160" t="s">
        <v>207</v>
      </c>
    </row>
    <row r="321" spans="2:65" s="12" customFormat="1" ht="10">
      <c r="B321" s="153"/>
      <c r="D321" s="147" t="s">
        <v>219</v>
      </c>
      <c r="E321" s="154" t="s">
        <v>19</v>
      </c>
      <c r="F321" s="155" t="s">
        <v>493</v>
      </c>
      <c r="H321" s="154" t="s">
        <v>19</v>
      </c>
      <c r="I321" s="156"/>
      <c r="L321" s="153"/>
      <c r="M321" s="157"/>
      <c r="T321" s="158"/>
      <c r="AT321" s="154" t="s">
        <v>219</v>
      </c>
      <c r="AU321" s="154" t="s">
        <v>92</v>
      </c>
      <c r="AV321" s="12" t="s">
        <v>79</v>
      </c>
      <c r="AW321" s="12" t="s">
        <v>33</v>
      </c>
      <c r="AX321" s="12" t="s">
        <v>72</v>
      </c>
      <c r="AY321" s="154" t="s">
        <v>207</v>
      </c>
    </row>
    <row r="322" spans="2:65" s="13" customFormat="1" ht="10">
      <c r="B322" s="159"/>
      <c r="D322" s="147" t="s">
        <v>219</v>
      </c>
      <c r="E322" s="160" t="s">
        <v>19</v>
      </c>
      <c r="F322" s="161" t="s">
        <v>494</v>
      </c>
      <c r="H322" s="162">
        <v>52.82</v>
      </c>
      <c r="I322" s="163"/>
      <c r="L322" s="159"/>
      <c r="M322" s="164"/>
      <c r="T322" s="165"/>
      <c r="AT322" s="160" t="s">
        <v>219</v>
      </c>
      <c r="AU322" s="160" t="s">
        <v>92</v>
      </c>
      <c r="AV322" s="13" t="s">
        <v>81</v>
      </c>
      <c r="AW322" s="13" t="s">
        <v>33</v>
      </c>
      <c r="AX322" s="13" t="s">
        <v>72</v>
      </c>
      <c r="AY322" s="160" t="s">
        <v>207</v>
      </c>
    </row>
    <row r="323" spans="2:65" s="14" customFormat="1" ht="10">
      <c r="B323" s="166"/>
      <c r="D323" s="147" t="s">
        <v>219</v>
      </c>
      <c r="E323" s="167" t="s">
        <v>143</v>
      </c>
      <c r="F323" s="168" t="s">
        <v>222</v>
      </c>
      <c r="H323" s="169">
        <v>311.70999999999998</v>
      </c>
      <c r="I323" s="170"/>
      <c r="L323" s="166"/>
      <c r="M323" s="171"/>
      <c r="T323" s="172"/>
      <c r="AT323" s="167" t="s">
        <v>219</v>
      </c>
      <c r="AU323" s="167" t="s">
        <v>92</v>
      </c>
      <c r="AV323" s="14" t="s">
        <v>111</v>
      </c>
      <c r="AW323" s="14" t="s">
        <v>33</v>
      </c>
      <c r="AX323" s="14" t="s">
        <v>79</v>
      </c>
      <c r="AY323" s="167" t="s">
        <v>207</v>
      </c>
    </row>
    <row r="324" spans="2:65" s="1" customFormat="1" ht="24.15" customHeight="1">
      <c r="B324" s="34"/>
      <c r="C324" s="134" t="s">
        <v>495</v>
      </c>
      <c r="D324" s="134" t="s">
        <v>209</v>
      </c>
      <c r="E324" s="135" t="s">
        <v>496</v>
      </c>
      <c r="F324" s="136" t="s">
        <v>497</v>
      </c>
      <c r="G324" s="137" t="s">
        <v>212</v>
      </c>
      <c r="H324" s="138">
        <v>311.70999999999998</v>
      </c>
      <c r="I324" s="139"/>
      <c r="J324" s="140">
        <f>ROUND(I324*H324,2)</f>
        <v>0</v>
      </c>
      <c r="K324" s="136" t="s">
        <v>213</v>
      </c>
      <c r="L324" s="34"/>
      <c r="M324" s="141" t="s">
        <v>19</v>
      </c>
      <c r="N324" s="142" t="s">
        <v>43</v>
      </c>
      <c r="P324" s="143">
        <f>O324*H324</f>
        <v>0</v>
      </c>
      <c r="Q324" s="143">
        <v>4.0000000000000001E-3</v>
      </c>
      <c r="R324" s="143">
        <f>Q324*H324</f>
        <v>1.2468399999999999</v>
      </c>
      <c r="S324" s="143">
        <v>0</v>
      </c>
      <c r="T324" s="144">
        <f>S324*H324</f>
        <v>0</v>
      </c>
      <c r="AR324" s="145" t="s">
        <v>111</v>
      </c>
      <c r="AT324" s="145" t="s">
        <v>209</v>
      </c>
      <c r="AU324" s="145" t="s">
        <v>92</v>
      </c>
      <c r="AY324" s="19" t="s">
        <v>207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9" t="s">
        <v>79</v>
      </c>
      <c r="BK324" s="146">
        <f>ROUND(I324*H324,2)</f>
        <v>0</v>
      </c>
      <c r="BL324" s="19" t="s">
        <v>111</v>
      </c>
      <c r="BM324" s="145" t="s">
        <v>498</v>
      </c>
    </row>
    <row r="325" spans="2:65" s="1" customFormat="1" ht="18">
      <c r="B325" s="34"/>
      <c r="D325" s="147" t="s">
        <v>215</v>
      </c>
      <c r="F325" s="148" t="s">
        <v>499</v>
      </c>
      <c r="I325" s="149"/>
      <c r="L325" s="34"/>
      <c r="M325" s="150"/>
      <c r="T325" s="55"/>
      <c r="AT325" s="19" t="s">
        <v>215</v>
      </c>
      <c r="AU325" s="19" t="s">
        <v>92</v>
      </c>
    </row>
    <row r="326" spans="2:65" s="1" customFormat="1" ht="10">
      <c r="B326" s="34"/>
      <c r="D326" s="151" t="s">
        <v>217</v>
      </c>
      <c r="F326" s="152" t="s">
        <v>500</v>
      </c>
      <c r="I326" s="149"/>
      <c r="L326" s="34"/>
      <c r="M326" s="150"/>
      <c r="T326" s="55"/>
      <c r="AT326" s="19" t="s">
        <v>217</v>
      </c>
      <c r="AU326" s="19" t="s">
        <v>92</v>
      </c>
    </row>
    <row r="327" spans="2:65" s="13" customFormat="1" ht="10">
      <c r="B327" s="159"/>
      <c r="D327" s="147" t="s">
        <v>219</v>
      </c>
      <c r="E327" s="160" t="s">
        <v>19</v>
      </c>
      <c r="F327" s="161" t="s">
        <v>143</v>
      </c>
      <c r="H327" s="162">
        <v>311.70999999999998</v>
      </c>
      <c r="I327" s="163"/>
      <c r="L327" s="159"/>
      <c r="M327" s="164"/>
      <c r="T327" s="165"/>
      <c r="AT327" s="160" t="s">
        <v>219</v>
      </c>
      <c r="AU327" s="160" t="s">
        <v>92</v>
      </c>
      <c r="AV327" s="13" t="s">
        <v>81</v>
      </c>
      <c r="AW327" s="13" t="s">
        <v>33</v>
      </c>
      <c r="AX327" s="13" t="s">
        <v>79</v>
      </c>
      <c r="AY327" s="160" t="s">
        <v>207</v>
      </c>
    </row>
    <row r="328" spans="2:65" s="1" customFormat="1" ht="24.15" customHeight="1">
      <c r="B328" s="34"/>
      <c r="C328" s="134" t="s">
        <v>501</v>
      </c>
      <c r="D328" s="134" t="s">
        <v>209</v>
      </c>
      <c r="E328" s="135" t="s">
        <v>502</v>
      </c>
      <c r="F328" s="136" t="s">
        <v>503</v>
      </c>
      <c r="G328" s="137" t="s">
        <v>212</v>
      </c>
      <c r="H328" s="138">
        <v>13.384</v>
      </c>
      <c r="I328" s="139"/>
      <c r="J328" s="140">
        <f>ROUND(I328*H328,2)</f>
        <v>0</v>
      </c>
      <c r="K328" s="136" t="s">
        <v>213</v>
      </c>
      <c r="L328" s="34"/>
      <c r="M328" s="141" t="s">
        <v>19</v>
      </c>
      <c r="N328" s="142" t="s">
        <v>43</v>
      </c>
      <c r="P328" s="143">
        <f>O328*H328</f>
        <v>0</v>
      </c>
      <c r="Q328" s="143">
        <v>1.54E-2</v>
      </c>
      <c r="R328" s="143">
        <f>Q328*H328</f>
        <v>0.20611360000000001</v>
      </c>
      <c r="S328" s="143">
        <v>0</v>
      </c>
      <c r="T328" s="144">
        <f>S328*H328</f>
        <v>0</v>
      </c>
      <c r="AR328" s="145" t="s">
        <v>111</v>
      </c>
      <c r="AT328" s="145" t="s">
        <v>209</v>
      </c>
      <c r="AU328" s="145" t="s">
        <v>92</v>
      </c>
      <c r="AY328" s="19" t="s">
        <v>207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9" t="s">
        <v>79</v>
      </c>
      <c r="BK328" s="146">
        <f>ROUND(I328*H328,2)</f>
        <v>0</v>
      </c>
      <c r="BL328" s="19" t="s">
        <v>111</v>
      </c>
      <c r="BM328" s="145" t="s">
        <v>504</v>
      </c>
    </row>
    <row r="329" spans="2:65" s="1" customFormat="1" ht="18">
      <c r="B329" s="34"/>
      <c r="D329" s="147" t="s">
        <v>215</v>
      </c>
      <c r="F329" s="148" t="s">
        <v>505</v>
      </c>
      <c r="I329" s="149"/>
      <c r="L329" s="34"/>
      <c r="M329" s="150"/>
      <c r="T329" s="55"/>
      <c r="AT329" s="19" t="s">
        <v>215</v>
      </c>
      <c r="AU329" s="19" t="s">
        <v>92</v>
      </c>
    </row>
    <row r="330" spans="2:65" s="1" customFormat="1" ht="10">
      <c r="B330" s="34"/>
      <c r="D330" s="151" t="s">
        <v>217</v>
      </c>
      <c r="F330" s="152" t="s">
        <v>506</v>
      </c>
      <c r="I330" s="149"/>
      <c r="L330" s="34"/>
      <c r="M330" s="150"/>
      <c r="T330" s="55"/>
      <c r="AT330" s="19" t="s">
        <v>217</v>
      </c>
      <c r="AU330" s="19" t="s">
        <v>92</v>
      </c>
    </row>
    <row r="331" spans="2:65" s="13" customFormat="1" ht="10">
      <c r="B331" s="159"/>
      <c r="D331" s="147" t="s">
        <v>219</v>
      </c>
      <c r="E331" s="160" t="s">
        <v>19</v>
      </c>
      <c r="F331" s="161" t="s">
        <v>507</v>
      </c>
      <c r="H331" s="162">
        <v>13.384</v>
      </c>
      <c r="I331" s="163"/>
      <c r="L331" s="159"/>
      <c r="M331" s="164"/>
      <c r="T331" s="165"/>
      <c r="AT331" s="160" t="s">
        <v>219</v>
      </c>
      <c r="AU331" s="160" t="s">
        <v>92</v>
      </c>
      <c r="AV331" s="13" t="s">
        <v>81</v>
      </c>
      <c r="AW331" s="13" t="s">
        <v>33</v>
      </c>
      <c r="AX331" s="13" t="s">
        <v>79</v>
      </c>
      <c r="AY331" s="160" t="s">
        <v>207</v>
      </c>
    </row>
    <row r="332" spans="2:65" s="1" customFormat="1" ht="24.15" customHeight="1">
      <c r="B332" s="34"/>
      <c r="C332" s="134" t="s">
        <v>508</v>
      </c>
      <c r="D332" s="134" t="s">
        <v>209</v>
      </c>
      <c r="E332" s="135" t="s">
        <v>509</v>
      </c>
      <c r="F332" s="136" t="s">
        <v>510</v>
      </c>
      <c r="G332" s="137" t="s">
        <v>244</v>
      </c>
      <c r="H332" s="138">
        <v>6</v>
      </c>
      <c r="I332" s="139"/>
      <c r="J332" s="140">
        <f>ROUND(I332*H332,2)</f>
        <v>0</v>
      </c>
      <c r="K332" s="136" t="s">
        <v>213</v>
      </c>
      <c r="L332" s="34"/>
      <c r="M332" s="141" t="s">
        <v>19</v>
      </c>
      <c r="N332" s="142" t="s">
        <v>43</v>
      </c>
      <c r="P332" s="143">
        <f>O332*H332</f>
        <v>0</v>
      </c>
      <c r="Q332" s="143">
        <v>3.7599999999999999E-3</v>
      </c>
      <c r="R332" s="143">
        <f>Q332*H332</f>
        <v>2.256E-2</v>
      </c>
      <c r="S332" s="143">
        <v>0</v>
      </c>
      <c r="T332" s="144">
        <f>S332*H332</f>
        <v>0</v>
      </c>
      <c r="AR332" s="145" t="s">
        <v>111</v>
      </c>
      <c r="AT332" s="145" t="s">
        <v>209</v>
      </c>
      <c r="AU332" s="145" t="s">
        <v>92</v>
      </c>
      <c r="AY332" s="19" t="s">
        <v>207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9" t="s">
        <v>79</v>
      </c>
      <c r="BK332" s="146">
        <f>ROUND(I332*H332,2)</f>
        <v>0</v>
      </c>
      <c r="BL332" s="19" t="s">
        <v>111</v>
      </c>
      <c r="BM332" s="145" t="s">
        <v>511</v>
      </c>
    </row>
    <row r="333" spans="2:65" s="1" customFormat="1" ht="18">
      <c r="B333" s="34"/>
      <c r="D333" s="147" t="s">
        <v>215</v>
      </c>
      <c r="F333" s="148" t="s">
        <v>512</v>
      </c>
      <c r="I333" s="149"/>
      <c r="L333" s="34"/>
      <c r="M333" s="150"/>
      <c r="T333" s="55"/>
      <c r="AT333" s="19" t="s">
        <v>215</v>
      </c>
      <c r="AU333" s="19" t="s">
        <v>92</v>
      </c>
    </row>
    <row r="334" spans="2:65" s="1" customFormat="1" ht="10">
      <c r="B334" s="34"/>
      <c r="D334" s="151" t="s">
        <v>217</v>
      </c>
      <c r="F334" s="152" t="s">
        <v>513</v>
      </c>
      <c r="I334" s="149"/>
      <c r="L334" s="34"/>
      <c r="M334" s="150"/>
      <c r="T334" s="55"/>
      <c r="AT334" s="19" t="s">
        <v>217</v>
      </c>
      <c r="AU334" s="19" t="s">
        <v>92</v>
      </c>
    </row>
    <row r="335" spans="2:65" s="13" customFormat="1" ht="10">
      <c r="B335" s="159"/>
      <c r="D335" s="147" t="s">
        <v>219</v>
      </c>
      <c r="E335" s="160" t="s">
        <v>19</v>
      </c>
      <c r="F335" s="161" t="s">
        <v>514</v>
      </c>
      <c r="H335" s="162">
        <v>6</v>
      </c>
      <c r="I335" s="163"/>
      <c r="L335" s="159"/>
      <c r="M335" s="164"/>
      <c r="T335" s="165"/>
      <c r="AT335" s="160" t="s">
        <v>219</v>
      </c>
      <c r="AU335" s="160" t="s">
        <v>92</v>
      </c>
      <c r="AV335" s="13" t="s">
        <v>81</v>
      </c>
      <c r="AW335" s="13" t="s">
        <v>33</v>
      </c>
      <c r="AX335" s="13" t="s">
        <v>79</v>
      </c>
      <c r="AY335" s="160" t="s">
        <v>207</v>
      </c>
    </row>
    <row r="336" spans="2:65" s="1" customFormat="1" ht="24.15" customHeight="1">
      <c r="B336" s="34"/>
      <c r="C336" s="134" t="s">
        <v>515</v>
      </c>
      <c r="D336" s="134" t="s">
        <v>209</v>
      </c>
      <c r="E336" s="135" t="s">
        <v>516</v>
      </c>
      <c r="F336" s="136" t="s">
        <v>517</v>
      </c>
      <c r="G336" s="137" t="s">
        <v>212</v>
      </c>
      <c r="H336" s="138">
        <v>311.70999999999998</v>
      </c>
      <c r="I336" s="139"/>
      <c r="J336" s="140">
        <f>ROUND(I336*H336,2)</f>
        <v>0</v>
      </c>
      <c r="K336" s="136" t="s">
        <v>213</v>
      </c>
      <c r="L336" s="34"/>
      <c r="M336" s="141" t="s">
        <v>19</v>
      </c>
      <c r="N336" s="142" t="s">
        <v>43</v>
      </c>
      <c r="P336" s="143">
        <f>O336*H336</f>
        <v>0</v>
      </c>
      <c r="Q336" s="143">
        <v>1.5599999999999999E-2</v>
      </c>
      <c r="R336" s="143">
        <f>Q336*H336</f>
        <v>4.8626759999999996</v>
      </c>
      <c r="S336" s="143">
        <v>0</v>
      </c>
      <c r="T336" s="144">
        <f>S336*H336</f>
        <v>0</v>
      </c>
      <c r="AR336" s="145" t="s">
        <v>111</v>
      </c>
      <c r="AT336" s="145" t="s">
        <v>209</v>
      </c>
      <c r="AU336" s="145" t="s">
        <v>92</v>
      </c>
      <c r="AY336" s="19" t="s">
        <v>207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9" t="s">
        <v>79</v>
      </c>
      <c r="BK336" s="146">
        <f>ROUND(I336*H336,2)</f>
        <v>0</v>
      </c>
      <c r="BL336" s="19" t="s">
        <v>111</v>
      </c>
      <c r="BM336" s="145" t="s">
        <v>518</v>
      </c>
    </row>
    <row r="337" spans="2:65" s="1" customFormat="1" ht="18">
      <c r="B337" s="34"/>
      <c r="D337" s="147" t="s">
        <v>215</v>
      </c>
      <c r="F337" s="148" t="s">
        <v>519</v>
      </c>
      <c r="I337" s="149"/>
      <c r="L337" s="34"/>
      <c r="M337" s="150"/>
      <c r="T337" s="55"/>
      <c r="AT337" s="19" t="s">
        <v>215</v>
      </c>
      <c r="AU337" s="19" t="s">
        <v>92</v>
      </c>
    </row>
    <row r="338" spans="2:65" s="1" customFormat="1" ht="10">
      <c r="B338" s="34"/>
      <c r="D338" s="151" t="s">
        <v>217</v>
      </c>
      <c r="F338" s="152" t="s">
        <v>520</v>
      </c>
      <c r="I338" s="149"/>
      <c r="L338" s="34"/>
      <c r="M338" s="150"/>
      <c r="T338" s="55"/>
      <c r="AT338" s="19" t="s">
        <v>217</v>
      </c>
      <c r="AU338" s="19" t="s">
        <v>92</v>
      </c>
    </row>
    <row r="339" spans="2:65" s="13" customFormat="1" ht="10">
      <c r="B339" s="159"/>
      <c r="D339" s="147" t="s">
        <v>219</v>
      </c>
      <c r="E339" s="160" t="s">
        <v>19</v>
      </c>
      <c r="F339" s="161" t="s">
        <v>143</v>
      </c>
      <c r="H339" s="162">
        <v>311.70999999999998</v>
      </c>
      <c r="I339" s="163"/>
      <c r="L339" s="159"/>
      <c r="M339" s="164"/>
      <c r="T339" s="165"/>
      <c r="AT339" s="160" t="s">
        <v>219</v>
      </c>
      <c r="AU339" s="160" t="s">
        <v>92</v>
      </c>
      <c r="AV339" s="13" t="s">
        <v>81</v>
      </c>
      <c r="AW339" s="13" t="s">
        <v>33</v>
      </c>
      <c r="AX339" s="13" t="s">
        <v>79</v>
      </c>
      <c r="AY339" s="160" t="s">
        <v>207</v>
      </c>
    </row>
    <row r="340" spans="2:65" s="11" customFormat="1" ht="20.9" customHeight="1">
      <c r="B340" s="122"/>
      <c r="D340" s="123" t="s">
        <v>71</v>
      </c>
      <c r="E340" s="132" t="s">
        <v>521</v>
      </c>
      <c r="F340" s="132" t="s">
        <v>522</v>
      </c>
      <c r="I340" s="125"/>
      <c r="J340" s="133">
        <f>BK340</f>
        <v>0</v>
      </c>
      <c r="L340" s="122"/>
      <c r="M340" s="127"/>
      <c r="P340" s="128">
        <f>SUM(P341:P377)</f>
        <v>0</v>
      </c>
      <c r="R340" s="128">
        <f>SUM(R341:R377)</f>
        <v>1.70497396</v>
      </c>
      <c r="T340" s="129">
        <f>SUM(T341:T377)</f>
        <v>0</v>
      </c>
      <c r="AR340" s="123" t="s">
        <v>79</v>
      </c>
      <c r="AT340" s="130" t="s">
        <v>71</v>
      </c>
      <c r="AU340" s="130" t="s">
        <v>81</v>
      </c>
      <c r="AY340" s="123" t="s">
        <v>207</v>
      </c>
      <c r="BK340" s="131">
        <f>SUM(BK341:BK377)</f>
        <v>0</v>
      </c>
    </row>
    <row r="341" spans="2:65" s="1" customFormat="1" ht="24.15" customHeight="1">
      <c r="B341" s="34"/>
      <c r="C341" s="134" t="s">
        <v>523</v>
      </c>
      <c r="D341" s="134" t="s">
        <v>209</v>
      </c>
      <c r="E341" s="135" t="s">
        <v>524</v>
      </c>
      <c r="F341" s="136" t="s">
        <v>525</v>
      </c>
      <c r="G341" s="137" t="s">
        <v>266</v>
      </c>
      <c r="H341" s="138">
        <v>0.19800000000000001</v>
      </c>
      <c r="I341" s="139"/>
      <c r="J341" s="140">
        <f>ROUND(I341*H341,2)</f>
        <v>0</v>
      </c>
      <c r="K341" s="136" t="s">
        <v>213</v>
      </c>
      <c r="L341" s="34"/>
      <c r="M341" s="141" t="s">
        <v>19</v>
      </c>
      <c r="N341" s="142" t="s">
        <v>43</v>
      </c>
      <c r="P341" s="143">
        <f>O341*H341</f>
        <v>0</v>
      </c>
      <c r="Q341" s="143">
        <v>2.3010199999999998</v>
      </c>
      <c r="R341" s="143">
        <f>Q341*H341</f>
        <v>0.45560195999999997</v>
      </c>
      <c r="S341" s="143">
        <v>0</v>
      </c>
      <c r="T341" s="144">
        <f>S341*H341</f>
        <v>0</v>
      </c>
      <c r="AR341" s="145" t="s">
        <v>111</v>
      </c>
      <c r="AT341" s="145" t="s">
        <v>209</v>
      </c>
      <c r="AU341" s="145" t="s">
        <v>92</v>
      </c>
      <c r="AY341" s="19" t="s">
        <v>207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9" t="s">
        <v>79</v>
      </c>
      <c r="BK341" s="146">
        <f>ROUND(I341*H341,2)</f>
        <v>0</v>
      </c>
      <c r="BL341" s="19" t="s">
        <v>111</v>
      </c>
      <c r="BM341" s="145" t="s">
        <v>526</v>
      </c>
    </row>
    <row r="342" spans="2:65" s="1" customFormat="1" ht="18">
      <c r="B342" s="34"/>
      <c r="D342" s="147" t="s">
        <v>215</v>
      </c>
      <c r="F342" s="148" t="s">
        <v>527</v>
      </c>
      <c r="I342" s="149"/>
      <c r="L342" s="34"/>
      <c r="M342" s="150"/>
      <c r="T342" s="55"/>
      <c r="AT342" s="19" t="s">
        <v>215</v>
      </c>
      <c r="AU342" s="19" t="s">
        <v>92</v>
      </c>
    </row>
    <row r="343" spans="2:65" s="1" customFormat="1" ht="10">
      <c r="B343" s="34"/>
      <c r="D343" s="151" t="s">
        <v>217</v>
      </c>
      <c r="F343" s="152" t="s">
        <v>528</v>
      </c>
      <c r="I343" s="149"/>
      <c r="L343" s="34"/>
      <c r="M343" s="150"/>
      <c r="T343" s="55"/>
      <c r="AT343" s="19" t="s">
        <v>217</v>
      </c>
      <c r="AU343" s="19" t="s">
        <v>92</v>
      </c>
    </row>
    <row r="344" spans="2:65" s="12" customFormat="1" ht="10">
      <c r="B344" s="153"/>
      <c r="D344" s="147" t="s">
        <v>219</v>
      </c>
      <c r="E344" s="154" t="s">
        <v>19</v>
      </c>
      <c r="F344" s="155" t="s">
        <v>529</v>
      </c>
      <c r="H344" s="154" t="s">
        <v>19</v>
      </c>
      <c r="I344" s="156"/>
      <c r="L344" s="153"/>
      <c r="M344" s="157"/>
      <c r="T344" s="158"/>
      <c r="AT344" s="154" t="s">
        <v>219</v>
      </c>
      <c r="AU344" s="154" t="s">
        <v>92</v>
      </c>
      <c r="AV344" s="12" t="s">
        <v>79</v>
      </c>
      <c r="AW344" s="12" t="s">
        <v>33</v>
      </c>
      <c r="AX344" s="12" t="s">
        <v>72</v>
      </c>
      <c r="AY344" s="154" t="s">
        <v>207</v>
      </c>
    </row>
    <row r="345" spans="2:65" s="13" customFormat="1" ht="10">
      <c r="B345" s="159"/>
      <c r="D345" s="147" t="s">
        <v>219</v>
      </c>
      <c r="E345" s="160" t="s">
        <v>19</v>
      </c>
      <c r="F345" s="161" t="s">
        <v>530</v>
      </c>
      <c r="H345" s="162">
        <v>0.19800000000000001</v>
      </c>
      <c r="I345" s="163"/>
      <c r="L345" s="159"/>
      <c r="M345" s="164"/>
      <c r="T345" s="165"/>
      <c r="AT345" s="160" t="s">
        <v>219</v>
      </c>
      <c r="AU345" s="160" t="s">
        <v>92</v>
      </c>
      <c r="AV345" s="13" t="s">
        <v>81</v>
      </c>
      <c r="AW345" s="13" t="s">
        <v>33</v>
      </c>
      <c r="AX345" s="13" t="s">
        <v>72</v>
      </c>
      <c r="AY345" s="160" t="s">
        <v>207</v>
      </c>
    </row>
    <row r="346" spans="2:65" s="14" customFormat="1" ht="10">
      <c r="B346" s="166"/>
      <c r="D346" s="147" t="s">
        <v>219</v>
      </c>
      <c r="E346" s="167" t="s">
        <v>19</v>
      </c>
      <c r="F346" s="168" t="s">
        <v>222</v>
      </c>
      <c r="H346" s="169">
        <v>0.19800000000000001</v>
      </c>
      <c r="I346" s="170"/>
      <c r="L346" s="166"/>
      <c r="M346" s="171"/>
      <c r="T346" s="172"/>
      <c r="AT346" s="167" t="s">
        <v>219</v>
      </c>
      <c r="AU346" s="167" t="s">
        <v>92</v>
      </c>
      <c r="AV346" s="14" t="s">
        <v>111</v>
      </c>
      <c r="AW346" s="14" t="s">
        <v>33</v>
      </c>
      <c r="AX346" s="14" t="s">
        <v>79</v>
      </c>
      <c r="AY346" s="167" t="s">
        <v>207</v>
      </c>
    </row>
    <row r="347" spans="2:65" s="1" customFormat="1" ht="16.5" customHeight="1">
      <c r="B347" s="34"/>
      <c r="C347" s="134" t="s">
        <v>531</v>
      </c>
      <c r="D347" s="134" t="s">
        <v>209</v>
      </c>
      <c r="E347" s="135" t="s">
        <v>532</v>
      </c>
      <c r="F347" s="136" t="s">
        <v>533</v>
      </c>
      <c r="G347" s="137" t="s">
        <v>212</v>
      </c>
      <c r="H347" s="138">
        <v>5</v>
      </c>
      <c r="I347" s="139"/>
      <c r="J347" s="140">
        <f>ROUND(I347*H347,2)</f>
        <v>0</v>
      </c>
      <c r="K347" s="136" t="s">
        <v>213</v>
      </c>
      <c r="L347" s="34"/>
      <c r="M347" s="141" t="s">
        <v>19</v>
      </c>
      <c r="N347" s="142" t="s">
        <v>43</v>
      </c>
      <c r="P347" s="143">
        <f>O347*H347</f>
        <v>0</v>
      </c>
      <c r="Q347" s="143">
        <v>1.6070000000000001E-2</v>
      </c>
      <c r="R347" s="143">
        <f>Q347*H347</f>
        <v>8.0350000000000005E-2</v>
      </c>
      <c r="S347" s="143">
        <v>0</v>
      </c>
      <c r="T347" s="144">
        <f>S347*H347</f>
        <v>0</v>
      </c>
      <c r="AR347" s="145" t="s">
        <v>111</v>
      </c>
      <c r="AT347" s="145" t="s">
        <v>209</v>
      </c>
      <c r="AU347" s="145" t="s">
        <v>92</v>
      </c>
      <c r="AY347" s="19" t="s">
        <v>207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9" t="s">
        <v>79</v>
      </c>
      <c r="BK347" s="146">
        <f>ROUND(I347*H347,2)</f>
        <v>0</v>
      </c>
      <c r="BL347" s="19" t="s">
        <v>111</v>
      </c>
      <c r="BM347" s="145" t="s">
        <v>534</v>
      </c>
    </row>
    <row r="348" spans="2:65" s="1" customFormat="1" ht="10">
      <c r="B348" s="34"/>
      <c r="D348" s="147" t="s">
        <v>215</v>
      </c>
      <c r="F348" s="148" t="s">
        <v>535</v>
      </c>
      <c r="I348" s="149"/>
      <c r="L348" s="34"/>
      <c r="M348" s="150"/>
      <c r="T348" s="55"/>
      <c r="AT348" s="19" t="s">
        <v>215</v>
      </c>
      <c r="AU348" s="19" t="s">
        <v>92</v>
      </c>
    </row>
    <row r="349" spans="2:65" s="1" customFormat="1" ht="10">
      <c r="B349" s="34"/>
      <c r="D349" s="151" t="s">
        <v>217</v>
      </c>
      <c r="F349" s="152" t="s">
        <v>536</v>
      </c>
      <c r="I349" s="149"/>
      <c r="L349" s="34"/>
      <c r="M349" s="150"/>
      <c r="T349" s="55"/>
      <c r="AT349" s="19" t="s">
        <v>217</v>
      </c>
      <c r="AU349" s="19" t="s">
        <v>92</v>
      </c>
    </row>
    <row r="350" spans="2:65" s="12" customFormat="1" ht="10">
      <c r="B350" s="153"/>
      <c r="D350" s="147" t="s">
        <v>219</v>
      </c>
      <c r="E350" s="154" t="s">
        <v>19</v>
      </c>
      <c r="F350" s="155" t="s">
        <v>529</v>
      </c>
      <c r="H350" s="154" t="s">
        <v>19</v>
      </c>
      <c r="I350" s="156"/>
      <c r="L350" s="153"/>
      <c r="M350" s="157"/>
      <c r="T350" s="158"/>
      <c r="AT350" s="154" t="s">
        <v>219</v>
      </c>
      <c r="AU350" s="154" t="s">
        <v>92</v>
      </c>
      <c r="AV350" s="12" t="s">
        <v>79</v>
      </c>
      <c r="AW350" s="12" t="s">
        <v>33</v>
      </c>
      <c r="AX350" s="12" t="s">
        <v>72</v>
      </c>
      <c r="AY350" s="154" t="s">
        <v>207</v>
      </c>
    </row>
    <row r="351" spans="2:65" s="13" customFormat="1" ht="10">
      <c r="B351" s="159"/>
      <c r="D351" s="147" t="s">
        <v>219</v>
      </c>
      <c r="E351" s="160" t="s">
        <v>19</v>
      </c>
      <c r="F351" s="161" t="s">
        <v>241</v>
      </c>
      <c r="H351" s="162">
        <v>5</v>
      </c>
      <c r="I351" s="163"/>
      <c r="L351" s="159"/>
      <c r="M351" s="164"/>
      <c r="T351" s="165"/>
      <c r="AT351" s="160" t="s">
        <v>219</v>
      </c>
      <c r="AU351" s="160" t="s">
        <v>92</v>
      </c>
      <c r="AV351" s="13" t="s">
        <v>81</v>
      </c>
      <c r="AW351" s="13" t="s">
        <v>33</v>
      </c>
      <c r="AX351" s="13" t="s">
        <v>72</v>
      </c>
      <c r="AY351" s="160" t="s">
        <v>207</v>
      </c>
    </row>
    <row r="352" spans="2:65" s="14" customFormat="1" ht="10">
      <c r="B352" s="166"/>
      <c r="D352" s="147" t="s">
        <v>219</v>
      </c>
      <c r="E352" s="167" t="s">
        <v>19</v>
      </c>
      <c r="F352" s="168" t="s">
        <v>222</v>
      </c>
      <c r="H352" s="169">
        <v>5</v>
      </c>
      <c r="I352" s="170"/>
      <c r="L352" s="166"/>
      <c r="M352" s="171"/>
      <c r="T352" s="172"/>
      <c r="AT352" s="167" t="s">
        <v>219</v>
      </c>
      <c r="AU352" s="167" t="s">
        <v>92</v>
      </c>
      <c r="AV352" s="14" t="s">
        <v>111</v>
      </c>
      <c r="AW352" s="14" t="s">
        <v>33</v>
      </c>
      <c r="AX352" s="14" t="s">
        <v>79</v>
      </c>
      <c r="AY352" s="167" t="s">
        <v>207</v>
      </c>
    </row>
    <row r="353" spans="2:65" s="1" customFormat="1" ht="16.5" customHeight="1">
      <c r="B353" s="34"/>
      <c r="C353" s="134" t="s">
        <v>537</v>
      </c>
      <c r="D353" s="134" t="s">
        <v>209</v>
      </c>
      <c r="E353" s="135" t="s">
        <v>538</v>
      </c>
      <c r="F353" s="136" t="s">
        <v>539</v>
      </c>
      <c r="G353" s="137" t="s">
        <v>212</v>
      </c>
      <c r="H353" s="138">
        <v>5</v>
      </c>
      <c r="I353" s="139"/>
      <c r="J353" s="140">
        <f>ROUND(I353*H353,2)</f>
        <v>0</v>
      </c>
      <c r="K353" s="136" t="s">
        <v>213</v>
      </c>
      <c r="L353" s="34"/>
      <c r="M353" s="141" t="s">
        <v>19</v>
      </c>
      <c r="N353" s="142" t="s">
        <v>43</v>
      </c>
      <c r="P353" s="143">
        <f>O353*H353</f>
        <v>0</v>
      </c>
      <c r="Q353" s="143">
        <v>0</v>
      </c>
      <c r="R353" s="143">
        <f>Q353*H353</f>
        <v>0</v>
      </c>
      <c r="S353" s="143">
        <v>0</v>
      </c>
      <c r="T353" s="144">
        <f>S353*H353</f>
        <v>0</v>
      </c>
      <c r="AR353" s="145" t="s">
        <v>111</v>
      </c>
      <c r="AT353" s="145" t="s">
        <v>209</v>
      </c>
      <c r="AU353" s="145" t="s">
        <v>92</v>
      </c>
      <c r="AY353" s="19" t="s">
        <v>207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9" t="s">
        <v>79</v>
      </c>
      <c r="BK353" s="146">
        <f>ROUND(I353*H353,2)</f>
        <v>0</v>
      </c>
      <c r="BL353" s="19" t="s">
        <v>111</v>
      </c>
      <c r="BM353" s="145" t="s">
        <v>540</v>
      </c>
    </row>
    <row r="354" spans="2:65" s="1" customFormat="1" ht="10">
      <c r="B354" s="34"/>
      <c r="D354" s="147" t="s">
        <v>215</v>
      </c>
      <c r="F354" s="148" t="s">
        <v>541</v>
      </c>
      <c r="I354" s="149"/>
      <c r="L354" s="34"/>
      <c r="M354" s="150"/>
      <c r="T354" s="55"/>
      <c r="AT354" s="19" t="s">
        <v>215</v>
      </c>
      <c r="AU354" s="19" t="s">
        <v>92</v>
      </c>
    </row>
    <row r="355" spans="2:65" s="1" customFormat="1" ht="10">
      <c r="B355" s="34"/>
      <c r="D355" s="151" t="s">
        <v>217</v>
      </c>
      <c r="F355" s="152" t="s">
        <v>542</v>
      </c>
      <c r="I355" s="149"/>
      <c r="L355" s="34"/>
      <c r="M355" s="150"/>
      <c r="T355" s="55"/>
      <c r="AT355" s="19" t="s">
        <v>217</v>
      </c>
      <c r="AU355" s="19" t="s">
        <v>92</v>
      </c>
    </row>
    <row r="356" spans="2:65" s="1" customFormat="1" ht="33" customHeight="1">
      <c r="B356" s="34"/>
      <c r="C356" s="134" t="s">
        <v>543</v>
      </c>
      <c r="D356" s="134" t="s">
        <v>209</v>
      </c>
      <c r="E356" s="135" t="s">
        <v>544</v>
      </c>
      <c r="F356" s="136" t="s">
        <v>545</v>
      </c>
      <c r="G356" s="137" t="s">
        <v>212</v>
      </c>
      <c r="H356" s="138">
        <v>114.61</v>
      </c>
      <c r="I356" s="139"/>
      <c r="J356" s="140">
        <f>ROUND(I356*H356,2)</f>
        <v>0</v>
      </c>
      <c r="K356" s="136" t="s">
        <v>331</v>
      </c>
      <c r="L356" s="34"/>
      <c r="M356" s="141" t="s">
        <v>19</v>
      </c>
      <c r="N356" s="142" t="s">
        <v>43</v>
      </c>
      <c r="P356" s="143">
        <f>O356*H356</f>
        <v>0</v>
      </c>
      <c r="Q356" s="143">
        <v>1.0200000000000001E-2</v>
      </c>
      <c r="R356" s="143">
        <f>Q356*H356</f>
        <v>1.169022</v>
      </c>
      <c r="S356" s="143">
        <v>0</v>
      </c>
      <c r="T356" s="144">
        <f>S356*H356</f>
        <v>0</v>
      </c>
      <c r="AR356" s="145" t="s">
        <v>111</v>
      </c>
      <c r="AT356" s="145" t="s">
        <v>209</v>
      </c>
      <c r="AU356" s="145" t="s">
        <v>92</v>
      </c>
      <c r="AY356" s="19" t="s">
        <v>207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9" t="s">
        <v>79</v>
      </c>
      <c r="BK356" s="146">
        <f>ROUND(I356*H356,2)</f>
        <v>0</v>
      </c>
      <c r="BL356" s="19" t="s">
        <v>111</v>
      </c>
      <c r="BM356" s="145" t="s">
        <v>546</v>
      </c>
    </row>
    <row r="357" spans="2:65" s="1" customFormat="1" ht="18">
      <c r="B357" s="34"/>
      <c r="D357" s="147" t="s">
        <v>215</v>
      </c>
      <c r="F357" s="148" t="s">
        <v>545</v>
      </c>
      <c r="I357" s="149"/>
      <c r="L357" s="34"/>
      <c r="M357" s="150"/>
      <c r="T357" s="55"/>
      <c r="AT357" s="19" t="s">
        <v>215</v>
      </c>
      <c r="AU357" s="19" t="s">
        <v>92</v>
      </c>
    </row>
    <row r="358" spans="2:65" s="13" customFormat="1" ht="10">
      <c r="B358" s="159"/>
      <c r="D358" s="147" t="s">
        <v>219</v>
      </c>
      <c r="E358" s="160" t="s">
        <v>19</v>
      </c>
      <c r="F358" s="161" t="s">
        <v>148</v>
      </c>
      <c r="H358" s="162">
        <v>94.647999999999996</v>
      </c>
      <c r="I358" s="163"/>
      <c r="L358" s="159"/>
      <c r="M358" s="164"/>
      <c r="T358" s="165"/>
      <c r="AT358" s="160" t="s">
        <v>219</v>
      </c>
      <c r="AU358" s="160" t="s">
        <v>92</v>
      </c>
      <c r="AV358" s="13" t="s">
        <v>81</v>
      </c>
      <c r="AW358" s="13" t="s">
        <v>33</v>
      </c>
      <c r="AX358" s="13" t="s">
        <v>72</v>
      </c>
      <c r="AY358" s="160" t="s">
        <v>207</v>
      </c>
    </row>
    <row r="359" spans="2:65" s="12" customFormat="1" ht="10">
      <c r="B359" s="153"/>
      <c r="D359" s="147" t="s">
        <v>219</v>
      </c>
      <c r="E359" s="154" t="s">
        <v>19</v>
      </c>
      <c r="F359" s="155" t="s">
        <v>307</v>
      </c>
      <c r="H359" s="154" t="s">
        <v>19</v>
      </c>
      <c r="I359" s="156"/>
      <c r="L359" s="153"/>
      <c r="M359" s="157"/>
      <c r="T359" s="158"/>
      <c r="AT359" s="154" t="s">
        <v>219</v>
      </c>
      <c r="AU359" s="154" t="s">
        <v>92</v>
      </c>
      <c r="AV359" s="12" t="s">
        <v>79</v>
      </c>
      <c r="AW359" s="12" t="s">
        <v>33</v>
      </c>
      <c r="AX359" s="12" t="s">
        <v>72</v>
      </c>
      <c r="AY359" s="154" t="s">
        <v>207</v>
      </c>
    </row>
    <row r="360" spans="2:65" s="13" customFormat="1" ht="10">
      <c r="B360" s="159"/>
      <c r="D360" s="147" t="s">
        <v>219</v>
      </c>
      <c r="E360" s="160" t="s">
        <v>19</v>
      </c>
      <c r="F360" s="161" t="s">
        <v>547</v>
      </c>
      <c r="H360" s="162">
        <v>1.004</v>
      </c>
      <c r="I360" s="163"/>
      <c r="L360" s="159"/>
      <c r="M360" s="164"/>
      <c r="T360" s="165"/>
      <c r="AT360" s="160" t="s">
        <v>219</v>
      </c>
      <c r="AU360" s="160" t="s">
        <v>92</v>
      </c>
      <c r="AV360" s="13" t="s">
        <v>81</v>
      </c>
      <c r="AW360" s="13" t="s">
        <v>33</v>
      </c>
      <c r="AX360" s="13" t="s">
        <v>72</v>
      </c>
      <c r="AY360" s="160" t="s">
        <v>207</v>
      </c>
    </row>
    <row r="361" spans="2:65" s="13" customFormat="1" ht="10">
      <c r="B361" s="159"/>
      <c r="D361" s="147" t="s">
        <v>219</v>
      </c>
      <c r="E361" s="160" t="s">
        <v>19</v>
      </c>
      <c r="F361" s="161" t="s">
        <v>548</v>
      </c>
      <c r="H361" s="162">
        <v>1.165</v>
      </c>
      <c r="I361" s="163"/>
      <c r="L361" s="159"/>
      <c r="M361" s="164"/>
      <c r="T361" s="165"/>
      <c r="AT361" s="160" t="s">
        <v>219</v>
      </c>
      <c r="AU361" s="160" t="s">
        <v>92</v>
      </c>
      <c r="AV361" s="13" t="s">
        <v>81</v>
      </c>
      <c r="AW361" s="13" t="s">
        <v>33</v>
      </c>
      <c r="AX361" s="13" t="s">
        <v>72</v>
      </c>
      <c r="AY361" s="160" t="s">
        <v>207</v>
      </c>
    </row>
    <row r="362" spans="2:65" s="13" customFormat="1" ht="10">
      <c r="B362" s="159"/>
      <c r="D362" s="147" t="s">
        <v>219</v>
      </c>
      <c r="E362" s="160" t="s">
        <v>19</v>
      </c>
      <c r="F362" s="161" t="s">
        <v>549</v>
      </c>
      <c r="H362" s="162">
        <v>1.3260000000000001</v>
      </c>
      <c r="I362" s="163"/>
      <c r="L362" s="159"/>
      <c r="M362" s="164"/>
      <c r="T362" s="165"/>
      <c r="AT362" s="160" t="s">
        <v>219</v>
      </c>
      <c r="AU362" s="160" t="s">
        <v>92</v>
      </c>
      <c r="AV362" s="13" t="s">
        <v>81</v>
      </c>
      <c r="AW362" s="13" t="s">
        <v>33</v>
      </c>
      <c r="AX362" s="13" t="s">
        <v>72</v>
      </c>
      <c r="AY362" s="160" t="s">
        <v>207</v>
      </c>
    </row>
    <row r="363" spans="2:65" s="13" customFormat="1" ht="10">
      <c r="B363" s="159"/>
      <c r="D363" s="147" t="s">
        <v>219</v>
      </c>
      <c r="E363" s="160" t="s">
        <v>19</v>
      </c>
      <c r="F363" s="161" t="s">
        <v>550</v>
      </c>
      <c r="H363" s="162">
        <v>1.4870000000000001</v>
      </c>
      <c r="I363" s="163"/>
      <c r="L363" s="159"/>
      <c r="M363" s="164"/>
      <c r="T363" s="165"/>
      <c r="AT363" s="160" t="s">
        <v>219</v>
      </c>
      <c r="AU363" s="160" t="s">
        <v>92</v>
      </c>
      <c r="AV363" s="13" t="s">
        <v>81</v>
      </c>
      <c r="AW363" s="13" t="s">
        <v>33</v>
      </c>
      <c r="AX363" s="13" t="s">
        <v>72</v>
      </c>
      <c r="AY363" s="160" t="s">
        <v>207</v>
      </c>
    </row>
    <row r="364" spans="2:65" s="13" customFormat="1" ht="10">
      <c r="B364" s="159"/>
      <c r="D364" s="147" t="s">
        <v>219</v>
      </c>
      <c r="E364" s="160" t="s">
        <v>19</v>
      </c>
      <c r="F364" s="161" t="s">
        <v>551</v>
      </c>
      <c r="H364" s="162">
        <v>1.026</v>
      </c>
      <c r="I364" s="163"/>
      <c r="L364" s="159"/>
      <c r="M364" s="164"/>
      <c r="T364" s="165"/>
      <c r="AT364" s="160" t="s">
        <v>219</v>
      </c>
      <c r="AU364" s="160" t="s">
        <v>92</v>
      </c>
      <c r="AV364" s="13" t="s">
        <v>81</v>
      </c>
      <c r="AW364" s="13" t="s">
        <v>33</v>
      </c>
      <c r="AX364" s="13" t="s">
        <v>72</v>
      </c>
      <c r="AY364" s="160" t="s">
        <v>207</v>
      </c>
    </row>
    <row r="365" spans="2:65" s="13" customFormat="1" ht="10">
      <c r="B365" s="159"/>
      <c r="D365" s="147" t="s">
        <v>219</v>
      </c>
      <c r="E365" s="160" t="s">
        <v>19</v>
      </c>
      <c r="F365" s="161" t="s">
        <v>552</v>
      </c>
      <c r="H365" s="162">
        <v>1.181</v>
      </c>
      <c r="I365" s="163"/>
      <c r="L365" s="159"/>
      <c r="M365" s="164"/>
      <c r="T365" s="165"/>
      <c r="AT365" s="160" t="s">
        <v>219</v>
      </c>
      <c r="AU365" s="160" t="s">
        <v>92</v>
      </c>
      <c r="AV365" s="13" t="s">
        <v>81</v>
      </c>
      <c r="AW365" s="13" t="s">
        <v>33</v>
      </c>
      <c r="AX365" s="13" t="s">
        <v>72</v>
      </c>
      <c r="AY365" s="160" t="s">
        <v>207</v>
      </c>
    </row>
    <row r="366" spans="2:65" s="13" customFormat="1" ht="10">
      <c r="B366" s="159"/>
      <c r="D366" s="147" t="s">
        <v>219</v>
      </c>
      <c r="E366" s="160" t="s">
        <v>19</v>
      </c>
      <c r="F366" s="161" t="s">
        <v>553</v>
      </c>
      <c r="H366" s="162">
        <v>1.343</v>
      </c>
      <c r="I366" s="163"/>
      <c r="L366" s="159"/>
      <c r="M366" s="164"/>
      <c r="T366" s="165"/>
      <c r="AT366" s="160" t="s">
        <v>219</v>
      </c>
      <c r="AU366" s="160" t="s">
        <v>92</v>
      </c>
      <c r="AV366" s="13" t="s">
        <v>81</v>
      </c>
      <c r="AW366" s="13" t="s">
        <v>33</v>
      </c>
      <c r="AX366" s="13" t="s">
        <v>72</v>
      </c>
      <c r="AY366" s="160" t="s">
        <v>207</v>
      </c>
    </row>
    <row r="367" spans="2:65" s="13" customFormat="1" ht="10">
      <c r="B367" s="159"/>
      <c r="D367" s="147" t="s">
        <v>219</v>
      </c>
      <c r="E367" s="160" t="s">
        <v>19</v>
      </c>
      <c r="F367" s="161" t="s">
        <v>554</v>
      </c>
      <c r="H367" s="162">
        <v>1.5049999999999999</v>
      </c>
      <c r="I367" s="163"/>
      <c r="L367" s="159"/>
      <c r="M367" s="164"/>
      <c r="T367" s="165"/>
      <c r="AT367" s="160" t="s">
        <v>219</v>
      </c>
      <c r="AU367" s="160" t="s">
        <v>92</v>
      </c>
      <c r="AV367" s="13" t="s">
        <v>81</v>
      </c>
      <c r="AW367" s="13" t="s">
        <v>33</v>
      </c>
      <c r="AX367" s="13" t="s">
        <v>72</v>
      </c>
      <c r="AY367" s="160" t="s">
        <v>207</v>
      </c>
    </row>
    <row r="368" spans="2:65" s="12" customFormat="1" ht="10">
      <c r="B368" s="153"/>
      <c r="D368" s="147" t="s">
        <v>219</v>
      </c>
      <c r="E368" s="154" t="s">
        <v>19</v>
      </c>
      <c r="F368" s="155" t="s">
        <v>318</v>
      </c>
      <c r="H368" s="154" t="s">
        <v>19</v>
      </c>
      <c r="I368" s="156"/>
      <c r="L368" s="153"/>
      <c r="M368" s="157"/>
      <c r="T368" s="158"/>
      <c r="AT368" s="154" t="s">
        <v>219</v>
      </c>
      <c r="AU368" s="154" t="s">
        <v>92</v>
      </c>
      <c r="AV368" s="12" t="s">
        <v>79</v>
      </c>
      <c r="AW368" s="12" t="s">
        <v>33</v>
      </c>
      <c r="AX368" s="12" t="s">
        <v>72</v>
      </c>
      <c r="AY368" s="154" t="s">
        <v>207</v>
      </c>
    </row>
    <row r="369" spans="2:65" s="13" customFormat="1" ht="10">
      <c r="B369" s="159"/>
      <c r="D369" s="147" t="s">
        <v>219</v>
      </c>
      <c r="E369" s="160" t="s">
        <v>19</v>
      </c>
      <c r="F369" s="161" t="s">
        <v>446</v>
      </c>
      <c r="H369" s="162">
        <v>0.98899999999999999</v>
      </c>
      <c r="I369" s="163"/>
      <c r="L369" s="159"/>
      <c r="M369" s="164"/>
      <c r="T369" s="165"/>
      <c r="AT369" s="160" t="s">
        <v>219</v>
      </c>
      <c r="AU369" s="160" t="s">
        <v>92</v>
      </c>
      <c r="AV369" s="13" t="s">
        <v>81</v>
      </c>
      <c r="AW369" s="13" t="s">
        <v>33</v>
      </c>
      <c r="AX369" s="13" t="s">
        <v>72</v>
      </c>
      <c r="AY369" s="160" t="s">
        <v>207</v>
      </c>
    </row>
    <row r="370" spans="2:65" s="12" customFormat="1" ht="10">
      <c r="B370" s="153"/>
      <c r="D370" s="147" t="s">
        <v>219</v>
      </c>
      <c r="E370" s="154" t="s">
        <v>19</v>
      </c>
      <c r="F370" s="155" t="s">
        <v>322</v>
      </c>
      <c r="H370" s="154" t="s">
        <v>19</v>
      </c>
      <c r="I370" s="156"/>
      <c r="L370" s="153"/>
      <c r="M370" s="157"/>
      <c r="T370" s="158"/>
      <c r="AT370" s="154" t="s">
        <v>219</v>
      </c>
      <c r="AU370" s="154" t="s">
        <v>92</v>
      </c>
      <c r="AV370" s="12" t="s">
        <v>79</v>
      </c>
      <c r="AW370" s="12" t="s">
        <v>33</v>
      </c>
      <c r="AX370" s="12" t="s">
        <v>72</v>
      </c>
      <c r="AY370" s="154" t="s">
        <v>207</v>
      </c>
    </row>
    <row r="371" spans="2:65" s="13" customFormat="1" ht="10">
      <c r="B371" s="159"/>
      <c r="D371" s="147" t="s">
        <v>219</v>
      </c>
      <c r="E371" s="160" t="s">
        <v>19</v>
      </c>
      <c r="F371" s="161" t="s">
        <v>447</v>
      </c>
      <c r="H371" s="162">
        <v>0.98299999999999998</v>
      </c>
      <c r="I371" s="163"/>
      <c r="L371" s="159"/>
      <c r="M371" s="164"/>
      <c r="T371" s="165"/>
      <c r="AT371" s="160" t="s">
        <v>219</v>
      </c>
      <c r="AU371" s="160" t="s">
        <v>92</v>
      </c>
      <c r="AV371" s="13" t="s">
        <v>81</v>
      </c>
      <c r="AW371" s="13" t="s">
        <v>33</v>
      </c>
      <c r="AX371" s="13" t="s">
        <v>72</v>
      </c>
      <c r="AY371" s="160" t="s">
        <v>207</v>
      </c>
    </row>
    <row r="372" spans="2:65" s="13" customFormat="1" ht="10">
      <c r="B372" s="159"/>
      <c r="D372" s="147" t="s">
        <v>219</v>
      </c>
      <c r="E372" s="160" t="s">
        <v>19</v>
      </c>
      <c r="F372" s="161" t="s">
        <v>448</v>
      </c>
      <c r="H372" s="162">
        <v>1.2609999999999999</v>
      </c>
      <c r="I372" s="163"/>
      <c r="L372" s="159"/>
      <c r="M372" s="164"/>
      <c r="T372" s="165"/>
      <c r="AT372" s="160" t="s">
        <v>219</v>
      </c>
      <c r="AU372" s="160" t="s">
        <v>92</v>
      </c>
      <c r="AV372" s="13" t="s">
        <v>81</v>
      </c>
      <c r="AW372" s="13" t="s">
        <v>33</v>
      </c>
      <c r="AX372" s="13" t="s">
        <v>72</v>
      </c>
      <c r="AY372" s="160" t="s">
        <v>207</v>
      </c>
    </row>
    <row r="373" spans="2:65" s="13" customFormat="1" ht="10">
      <c r="B373" s="159"/>
      <c r="D373" s="147" t="s">
        <v>219</v>
      </c>
      <c r="E373" s="160" t="s">
        <v>19</v>
      </c>
      <c r="F373" s="161" t="s">
        <v>449</v>
      </c>
      <c r="H373" s="162">
        <v>1.538</v>
      </c>
      <c r="I373" s="163"/>
      <c r="L373" s="159"/>
      <c r="M373" s="164"/>
      <c r="T373" s="165"/>
      <c r="AT373" s="160" t="s">
        <v>219</v>
      </c>
      <c r="AU373" s="160" t="s">
        <v>92</v>
      </c>
      <c r="AV373" s="13" t="s">
        <v>81</v>
      </c>
      <c r="AW373" s="13" t="s">
        <v>33</v>
      </c>
      <c r="AX373" s="13" t="s">
        <v>72</v>
      </c>
      <c r="AY373" s="160" t="s">
        <v>207</v>
      </c>
    </row>
    <row r="374" spans="2:65" s="13" customFormat="1" ht="10">
      <c r="B374" s="159"/>
      <c r="D374" s="147" t="s">
        <v>219</v>
      </c>
      <c r="E374" s="160" t="s">
        <v>19</v>
      </c>
      <c r="F374" s="161" t="s">
        <v>450</v>
      </c>
      <c r="H374" s="162">
        <v>1.8149999999999999</v>
      </c>
      <c r="I374" s="163"/>
      <c r="L374" s="159"/>
      <c r="M374" s="164"/>
      <c r="T374" s="165"/>
      <c r="AT374" s="160" t="s">
        <v>219</v>
      </c>
      <c r="AU374" s="160" t="s">
        <v>92</v>
      </c>
      <c r="AV374" s="13" t="s">
        <v>81</v>
      </c>
      <c r="AW374" s="13" t="s">
        <v>33</v>
      </c>
      <c r="AX374" s="13" t="s">
        <v>72</v>
      </c>
      <c r="AY374" s="160" t="s">
        <v>207</v>
      </c>
    </row>
    <row r="375" spans="2:65" s="13" customFormat="1" ht="10">
      <c r="B375" s="159"/>
      <c r="D375" s="147" t="s">
        <v>219</v>
      </c>
      <c r="E375" s="160" t="s">
        <v>19</v>
      </c>
      <c r="F375" s="161" t="s">
        <v>555</v>
      </c>
      <c r="H375" s="162">
        <v>2.3130000000000002</v>
      </c>
      <c r="I375" s="163"/>
      <c r="L375" s="159"/>
      <c r="M375" s="164"/>
      <c r="T375" s="165"/>
      <c r="AT375" s="160" t="s">
        <v>219</v>
      </c>
      <c r="AU375" s="160" t="s">
        <v>92</v>
      </c>
      <c r="AV375" s="13" t="s">
        <v>81</v>
      </c>
      <c r="AW375" s="13" t="s">
        <v>33</v>
      </c>
      <c r="AX375" s="13" t="s">
        <v>72</v>
      </c>
      <c r="AY375" s="160" t="s">
        <v>207</v>
      </c>
    </row>
    <row r="376" spans="2:65" s="13" customFormat="1" ht="10">
      <c r="B376" s="159"/>
      <c r="D376" s="147" t="s">
        <v>219</v>
      </c>
      <c r="E376" s="160" t="s">
        <v>19</v>
      </c>
      <c r="F376" s="161" t="s">
        <v>556</v>
      </c>
      <c r="H376" s="162">
        <v>1.026</v>
      </c>
      <c r="I376" s="163"/>
      <c r="L376" s="159"/>
      <c r="M376" s="164"/>
      <c r="T376" s="165"/>
      <c r="AT376" s="160" t="s">
        <v>219</v>
      </c>
      <c r="AU376" s="160" t="s">
        <v>92</v>
      </c>
      <c r="AV376" s="13" t="s">
        <v>81</v>
      </c>
      <c r="AW376" s="13" t="s">
        <v>33</v>
      </c>
      <c r="AX376" s="13" t="s">
        <v>72</v>
      </c>
      <c r="AY376" s="160" t="s">
        <v>207</v>
      </c>
    </row>
    <row r="377" spans="2:65" s="14" customFormat="1" ht="10">
      <c r="B377" s="166"/>
      <c r="D377" s="147" t="s">
        <v>219</v>
      </c>
      <c r="E377" s="167" t="s">
        <v>19</v>
      </c>
      <c r="F377" s="168" t="s">
        <v>222</v>
      </c>
      <c r="H377" s="169">
        <v>114.61</v>
      </c>
      <c r="I377" s="170"/>
      <c r="L377" s="166"/>
      <c r="M377" s="171"/>
      <c r="T377" s="172"/>
      <c r="AT377" s="167" t="s">
        <v>219</v>
      </c>
      <c r="AU377" s="167" t="s">
        <v>92</v>
      </c>
      <c r="AV377" s="14" t="s">
        <v>111</v>
      </c>
      <c r="AW377" s="14" t="s">
        <v>33</v>
      </c>
      <c r="AX377" s="14" t="s">
        <v>79</v>
      </c>
      <c r="AY377" s="167" t="s">
        <v>207</v>
      </c>
    </row>
    <row r="378" spans="2:65" s="11" customFormat="1" ht="20.9" customHeight="1">
      <c r="B378" s="122"/>
      <c r="D378" s="123" t="s">
        <v>71</v>
      </c>
      <c r="E378" s="132" t="s">
        <v>557</v>
      </c>
      <c r="F378" s="132" t="s">
        <v>558</v>
      </c>
      <c r="I378" s="125"/>
      <c r="J378" s="133">
        <f>BK378</f>
        <v>0</v>
      </c>
      <c r="L378" s="122"/>
      <c r="M378" s="127"/>
      <c r="P378" s="128">
        <f>SUM(P379:P394)</f>
        <v>0</v>
      </c>
      <c r="R378" s="128">
        <f>SUM(R379:R394)</f>
        <v>1.55261</v>
      </c>
      <c r="T378" s="129">
        <f>SUM(T379:T394)</f>
        <v>0</v>
      </c>
      <c r="AR378" s="123" t="s">
        <v>79</v>
      </c>
      <c r="AT378" s="130" t="s">
        <v>71</v>
      </c>
      <c r="AU378" s="130" t="s">
        <v>81</v>
      </c>
      <c r="AY378" s="123" t="s">
        <v>207</v>
      </c>
      <c r="BK378" s="131">
        <f>SUM(BK379:BK394)</f>
        <v>0</v>
      </c>
    </row>
    <row r="379" spans="2:65" s="1" customFormat="1" ht="24.15" customHeight="1">
      <c r="B379" s="34"/>
      <c r="C379" s="134" t="s">
        <v>559</v>
      </c>
      <c r="D379" s="134" t="s">
        <v>209</v>
      </c>
      <c r="E379" s="135" t="s">
        <v>560</v>
      </c>
      <c r="F379" s="136" t="s">
        <v>561</v>
      </c>
      <c r="G379" s="137" t="s">
        <v>244</v>
      </c>
      <c r="H379" s="138">
        <v>1</v>
      </c>
      <c r="I379" s="139"/>
      <c r="J379" s="140">
        <f>ROUND(I379*H379,2)</f>
        <v>0</v>
      </c>
      <c r="K379" s="136" t="s">
        <v>213</v>
      </c>
      <c r="L379" s="34"/>
      <c r="M379" s="141" t="s">
        <v>19</v>
      </c>
      <c r="N379" s="142" t="s">
        <v>43</v>
      </c>
      <c r="P379" s="143">
        <f>O379*H379</f>
        <v>0</v>
      </c>
      <c r="Q379" s="143">
        <v>0.44169999999999998</v>
      </c>
      <c r="R379" s="143">
        <f>Q379*H379</f>
        <v>0.44169999999999998</v>
      </c>
      <c r="S379" s="143">
        <v>0</v>
      </c>
      <c r="T379" s="144">
        <f>S379*H379</f>
        <v>0</v>
      </c>
      <c r="AR379" s="145" t="s">
        <v>111</v>
      </c>
      <c r="AT379" s="145" t="s">
        <v>209</v>
      </c>
      <c r="AU379" s="145" t="s">
        <v>92</v>
      </c>
      <c r="AY379" s="19" t="s">
        <v>207</v>
      </c>
      <c r="BE379" s="146">
        <f>IF(N379="základní",J379,0)</f>
        <v>0</v>
      </c>
      <c r="BF379" s="146">
        <f>IF(N379="snížená",J379,0)</f>
        <v>0</v>
      </c>
      <c r="BG379" s="146">
        <f>IF(N379="zákl. přenesená",J379,0)</f>
        <v>0</v>
      </c>
      <c r="BH379" s="146">
        <f>IF(N379="sníž. přenesená",J379,0)</f>
        <v>0</v>
      </c>
      <c r="BI379" s="146">
        <f>IF(N379="nulová",J379,0)</f>
        <v>0</v>
      </c>
      <c r="BJ379" s="19" t="s">
        <v>79</v>
      </c>
      <c r="BK379" s="146">
        <f>ROUND(I379*H379,2)</f>
        <v>0</v>
      </c>
      <c r="BL379" s="19" t="s">
        <v>111</v>
      </c>
      <c r="BM379" s="145" t="s">
        <v>562</v>
      </c>
    </row>
    <row r="380" spans="2:65" s="1" customFormat="1" ht="27">
      <c r="B380" s="34"/>
      <c r="D380" s="147" t="s">
        <v>215</v>
      </c>
      <c r="F380" s="148" t="s">
        <v>563</v>
      </c>
      <c r="I380" s="149"/>
      <c r="L380" s="34"/>
      <c r="M380" s="150"/>
      <c r="T380" s="55"/>
      <c r="AT380" s="19" t="s">
        <v>215</v>
      </c>
      <c r="AU380" s="19" t="s">
        <v>92</v>
      </c>
    </row>
    <row r="381" spans="2:65" s="1" customFormat="1" ht="10">
      <c r="B381" s="34"/>
      <c r="D381" s="151" t="s">
        <v>217</v>
      </c>
      <c r="F381" s="152" t="s">
        <v>564</v>
      </c>
      <c r="I381" s="149"/>
      <c r="L381" s="34"/>
      <c r="M381" s="150"/>
      <c r="T381" s="55"/>
      <c r="AT381" s="19" t="s">
        <v>217</v>
      </c>
      <c r="AU381" s="19" t="s">
        <v>92</v>
      </c>
    </row>
    <row r="382" spans="2:65" s="13" customFormat="1" ht="10">
      <c r="B382" s="159"/>
      <c r="D382" s="147" t="s">
        <v>219</v>
      </c>
      <c r="E382" s="160" t="s">
        <v>19</v>
      </c>
      <c r="F382" s="161" t="s">
        <v>565</v>
      </c>
      <c r="H382" s="162">
        <v>1</v>
      </c>
      <c r="I382" s="163"/>
      <c r="L382" s="159"/>
      <c r="M382" s="164"/>
      <c r="T382" s="165"/>
      <c r="AT382" s="160" t="s">
        <v>219</v>
      </c>
      <c r="AU382" s="160" t="s">
        <v>92</v>
      </c>
      <c r="AV382" s="13" t="s">
        <v>81</v>
      </c>
      <c r="AW382" s="13" t="s">
        <v>33</v>
      </c>
      <c r="AX382" s="13" t="s">
        <v>79</v>
      </c>
      <c r="AY382" s="160" t="s">
        <v>207</v>
      </c>
    </row>
    <row r="383" spans="2:65" s="1" customFormat="1" ht="37.75" customHeight="1">
      <c r="B383" s="34"/>
      <c r="C383" s="173" t="s">
        <v>566</v>
      </c>
      <c r="D383" s="173" t="s">
        <v>223</v>
      </c>
      <c r="E383" s="174" t="s">
        <v>567</v>
      </c>
      <c r="F383" s="175" t="s">
        <v>568</v>
      </c>
      <c r="G383" s="176" t="s">
        <v>244</v>
      </c>
      <c r="H383" s="177">
        <v>1</v>
      </c>
      <c r="I383" s="178"/>
      <c r="J383" s="179">
        <f>ROUND(I383*H383,2)</f>
        <v>0</v>
      </c>
      <c r="K383" s="175" t="s">
        <v>213</v>
      </c>
      <c r="L383" s="180"/>
      <c r="M383" s="181" t="s">
        <v>19</v>
      </c>
      <c r="N383" s="182" t="s">
        <v>43</v>
      </c>
      <c r="P383" s="143">
        <f>O383*H383</f>
        <v>0</v>
      </c>
      <c r="Q383" s="143">
        <v>1.553E-2</v>
      </c>
      <c r="R383" s="143">
        <f>Q383*H383</f>
        <v>1.553E-2</v>
      </c>
      <c r="S383" s="143">
        <v>0</v>
      </c>
      <c r="T383" s="144">
        <f>S383*H383</f>
        <v>0</v>
      </c>
      <c r="AR383" s="145" t="s">
        <v>227</v>
      </c>
      <c r="AT383" s="145" t="s">
        <v>223</v>
      </c>
      <c r="AU383" s="145" t="s">
        <v>92</v>
      </c>
      <c r="AY383" s="19" t="s">
        <v>207</v>
      </c>
      <c r="BE383" s="146">
        <f>IF(N383="základní",J383,0)</f>
        <v>0</v>
      </c>
      <c r="BF383" s="146">
        <f>IF(N383="snížená",J383,0)</f>
        <v>0</v>
      </c>
      <c r="BG383" s="146">
        <f>IF(N383="zákl. přenesená",J383,0)</f>
        <v>0</v>
      </c>
      <c r="BH383" s="146">
        <f>IF(N383="sníž. přenesená",J383,0)</f>
        <v>0</v>
      </c>
      <c r="BI383" s="146">
        <f>IF(N383="nulová",J383,0)</f>
        <v>0</v>
      </c>
      <c r="BJ383" s="19" t="s">
        <v>79</v>
      </c>
      <c r="BK383" s="146">
        <f>ROUND(I383*H383,2)</f>
        <v>0</v>
      </c>
      <c r="BL383" s="19" t="s">
        <v>111</v>
      </c>
      <c r="BM383" s="145" t="s">
        <v>569</v>
      </c>
    </row>
    <row r="384" spans="2:65" s="1" customFormat="1" ht="18">
      <c r="B384" s="34"/>
      <c r="D384" s="147" t="s">
        <v>215</v>
      </c>
      <c r="F384" s="148" t="s">
        <v>568</v>
      </c>
      <c r="I384" s="149"/>
      <c r="L384" s="34"/>
      <c r="M384" s="150"/>
      <c r="T384" s="55"/>
      <c r="AT384" s="19" t="s">
        <v>215</v>
      </c>
      <c r="AU384" s="19" t="s">
        <v>92</v>
      </c>
    </row>
    <row r="385" spans="2:65" s="1" customFormat="1" ht="24.15" customHeight="1">
      <c r="B385" s="34"/>
      <c r="C385" s="134" t="s">
        <v>570</v>
      </c>
      <c r="D385" s="134" t="s">
        <v>209</v>
      </c>
      <c r="E385" s="135" t="s">
        <v>571</v>
      </c>
      <c r="F385" s="136" t="s">
        <v>572</v>
      </c>
      <c r="G385" s="137" t="s">
        <v>244</v>
      </c>
      <c r="H385" s="138">
        <v>2</v>
      </c>
      <c r="I385" s="139"/>
      <c r="J385" s="140">
        <f>ROUND(I385*H385,2)</f>
        <v>0</v>
      </c>
      <c r="K385" s="136" t="s">
        <v>213</v>
      </c>
      <c r="L385" s="34"/>
      <c r="M385" s="141" t="s">
        <v>19</v>
      </c>
      <c r="N385" s="142" t="s">
        <v>43</v>
      </c>
      <c r="P385" s="143">
        <f>O385*H385</f>
        <v>0</v>
      </c>
      <c r="Q385" s="143">
        <v>0.54769000000000001</v>
      </c>
      <c r="R385" s="143">
        <f>Q385*H385</f>
        <v>1.09538</v>
      </c>
      <c r="S385" s="143">
        <v>0</v>
      </c>
      <c r="T385" s="144">
        <f>S385*H385</f>
        <v>0</v>
      </c>
      <c r="AR385" s="145" t="s">
        <v>111</v>
      </c>
      <c r="AT385" s="145" t="s">
        <v>209</v>
      </c>
      <c r="AU385" s="145" t="s">
        <v>92</v>
      </c>
      <c r="AY385" s="19" t="s">
        <v>207</v>
      </c>
      <c r="BE385" s="146">
        <f>IF(N385="základní",J385,0)</f>
        <v>0</v>
      </c>
      <c r="BF385" s="146">
        <f>IF(N385="snížená",J385,0)</f>
        <v>0</v>
      </c>
      <c r="BG385" s="146">
        <f>IF(N385="zákl. přenesená",J385,0)</f>
        <v>0</v>
      </c>
      <c r="BH385" s="146">
        <f>IF(N385="sníž. přenesená",J385,0)</f>
        <v>0</v>
      </c>
      <c r="BI385" s="146">
        <f>IF(N385="nulová",J385,0)</f>
        <v>0</v>
      </c>
      <c r="BJ385" s="19" t="s">
        <v>79</v>
      </c>
      <c r="BK385" s="146">
        <f>ROUND(I385*H385,2)</f>
        <v>0</v>
      </c>
      <c r="BL385" s="19" t="s">
        <v>111</v>
      </c>
      <c r="BM385" s="145" t="s">
        <v>573</v>
      </c>
    </row>
    <row r="386" spans="2:65" s="1" customFormat="1" ht="27">
      <c r="B386" s="34"/>
      <c r="D386" s="147" t="s">
        <v>215</v>
      </c>
      <c r="F386" s="148" t="s">
        <v>574</v>
      </c>
      <c r="I386" s="149"/>
      <c r="L386" s="34"/>
      <c r="M386" s="150"/>
      <c r="T386" s="55"/>
      <c r="AT386" s="19" t="s">
        <v>215</v>
      </c>
      <c r="AU386" s="19" t="s">
        <v>92</v>
      </c>
    </row>
    <row r="387" spans="2:65" s="1" customFormat="1" ht="10">
      <c r="B387" s="34"/>
      <c r="D387" s="151" t="s">
        <v>217</v>
      </c>
      <c r="F387" s="152" t="s">
        <v>575</v>
      </c>
      <c r="I387" s="149"/>
      <c r="L387" s="34"/>
      <c r="M387" s="150"/>
      <c r="T387" s="55"/>
      <c r="AT387" s="19" t="s">
        <v>217</v>
      </c>
      <c r="AU387" s="19" t="s">
        <v>92</v>
      </c>
    </row>
    <row r="388" spans="2:65" s="13" customFormat="1" ht="10">
      <c r="B388" s="159"/>
      <c r="D388" s="147" t="s">
        <v>219</v>
      </c>
      <c r="E388" s="160" t="s">
        <v>19</v>
      </c>
      <c r="F388" s="161" t="s">
        <v>576</v>
      </c>
      <c r="H388" s="162">
        <v>1</v>
      </c>
      <c r="I388" s="163"/>
      <c r="L388" s="159"/>
      <c r="M388" s="164"/>
      <c r="T388" s="165"/>
      <c r="AT388" s="160" t="s">
        <v>219</v>
      </c>
      <c r="AU388" s="160" t="s">
        <v>92</v>
      </c>
      <c r="AV388" s="13" t="s">
        <v>81</v>
      </c>
      <c r="AW388" s="13" t="s">
        <v>33</v>
      </c>
      <c r="AX388" s="13" t="s">
        <v>72</v>
      </c>
      <c r="AY388" s="160" t="s">
        <v>207</v>
      </c>
    </row>
    <row r="389" spans="2:65" s="13" customFormat="1" ht="10">
      <c r="B389" s="159"/>
      <c r="D389" s="147" t="s">
        <v>219</v>
      </c>
      <c r="E389" s="160" t="s">
        <v>19</v>
      </c>
      <c r="F389" s="161" t="s">
        <v>577</v>
      </c>
      <c r="H389" s="162">
        <v>1</v>
      </c>
      <c r="I389" s="163"/>
      <c r="L389" s="159"/>
      <c r="M389" s="164"/>
      <c r="T389" s="165"/>
      <c r="AT389" s="160" t="s">
        <v>219</v>
      </c>
      <c r="AU389" s="160" t="s">
        <v>92</v>
      </c>
      <c r="AV389" s="13" t="s">
        <v>81</v>
      </c>
      <c r="AW389" s="13" t="s">
        <v>33</v>
      </c>
      <c r="AX389" s="13" t="s">
        <v>72</v>
      </c>
      <c r="AY389" s="160" t="s">
        <v>207</v>
      </c>
    </row>
    <row r="390" spans="2:65" s="14" customFormat="1" ht="10">
      <c r="B390" s="166"/>
      <c r="D390" s="147" t="s">
        <v>219</v>
      </c>
      <c r="E390" s="167" t="s">
        <v>19</v>
      </c>
      <c r="F390" s="168" t="s">
        <v>222</v>
      </c>
      <c r="H390" s="169">
        <v>2</v>
      </c>
      <c r="I390" s="170"/>
      <c r="L390" s="166"/>
      <c r="M390" s="171"/>
      <c r="T390" s="172"/>
      <c r="AT390" s="167" t="s">
        <v>219</v>
      </c>
      <c r="AU390" s="167" t="s">
        <v>92</v>
      </c>
      <c r="AV390" s="14" t="s">
        <v>111</v>
      </c>
      <c r="AW390" s="14" t="s">
        <v>33</v>
      </c>
      <c r="AX390" s="14" t="s">
        <v>79</v>
      </c>
      <c r="AY390" s="167" t="s">
        <v>207</v>
      </c>
    </row>
    <row r="391" spans="2:65" s="1" customFormat="1" ht="24.15" customHeight="1">
      <c r="B391" s="34"/>
      <c r="C391" s="173" t="s">
        <v>578</v>
      </c>
      <c r="D391" s="173" t="s">
        <v>223</v>
      </c>
      <c r="E391" s="174" t="s">
        <v>579</v>
      </c>
      <c r="F391" s="175" t="s">
        <v>580</v>
      </c>
      <c r="G391" s="176" t="s">
        <v>244</v>
      </c>
      <c r="H391" s="177">
        <v>1</v>
      </c>
      <c r="I391" s="178"/>
      <c r="J391" s="179">
        <f>ROUND(I391*H391,2)</f>
        <v>0</v>
      </c>
      <c r="K391" s="175" t="s">
        <v>331</v>
      </c>
      <c r="L391" s="180"/>
      <c r="M391" s="181" t="s">
        <v>19</v>
      </c>
      <c r="N391" s="182" t="s">
        <v>43</v>
      </c>
      <c r="P391" s="143">
        <f>O391*H391</f>
        <v>0</v>
      </c>
      <c r="Q391" s="143">
        <v>0</v>
      </c>
      <c r="R391" s="143">
        <f>Q391*H391</f>
        <v>0</v>
      </c>
      <c r="S391" s="143">
        <v>0</v>
      </c>
      <c r="T391" s="144">
        <f>S391*H391</f>
        <v>0</v>
      </c>
      <c r="AR391" s="145" t="s">
        <v>227</v>
      </c>
      <c r="AT391" s="145" t="s">
        <v>223</v>
      </c>
      <c r="AU391" s="145" t="s">
        <v>92</v>
      </c>
      <c r="AY391" s="19" t="s">
        <v>207</v>
      </c>
      <c r="BE391" s="146">
        <f>IF(N391="základní",J391,0)</f>
        <v>0</v>
      </c>
      <c r="BF391" s="146">
        <f>IF(N391="snížená",J391,0)</f>
        <v>0</v>
      </c>
      <c r="BG391" s="146">
        <f>IF(N391="zákl. přenesená",J391,0)</f>
        <v>0</v>
      </c>
      <c r="BH391" s="146">
        <f>IF(N391="sníž. přenesená",J391,0)</f>
        <v>0</v>
      </c>
      <c r="BI391" s="146">
        <f>IF(N391="nulová",J391,0)</f>
        <v>0</v>
      </c>
      <c r="BJ391" s="19" t="s">
        <v>79</v>
      </c>
      <c r="BK391" s="146">
        <f>ROUND(I391*H391,2)</f>
        <v>0</v>
      </c>
      <c r="BL391" s="19" t="s">
        <v>111</v>
      </c>
      <c r="BM391" s="145" t="s">
        <v>581</v>
      </c>
    </row>
    <row r="392" spans="2:65" s="1" customFormat="1" ht="10">
      <c r="B392" s="34"/>
      <c r="D392" s="147" t="s">
        <v>215</v>
      </c>
      <c r="F392" s="148" t="s">
        <v>580</v>
      </c>
      <c r="I392" s="149"/>
      <c r="L392" s="34"/>
      <c r="M392" s="150"/>
      <c r="T392" s="55"/>
      <c r="AT392" s="19" t="s">
        <v>215</v>
      </c>
      <c r="AU392" s="19" t="s">
        <v>92</v>
      </c>
    </row>
    <row r="393" spans="2:65" s="1" customFormat="1" ht="24.15" customHeight="1">
      <c r="B393" s="34"/>
      <c r="C393" s="173" t="s">
        <v>582</v>
      </c>
      <c r="D393" s="173" t="s">
        <v>223</v>
      </c>
      <c r="E393" s="174" t="s">
        <v>583</v>
      </c>
      <c r="F393" s="175" t="s">
        <v>584</v>
      </c>
      <c r="G393" s="176" t="s">
        <v>244</v>
      </c>
      <c r="H393" s="177">
        <v>1</v>
      </c>
      <c r="I393" s="178"/>
      <c r="J393" s="179">
        <f>ROUND(I393*H393,2)</f>
        <v>0</v>
      </c>
      <c r="K393" s="175" t="s">
        <v>331</v>
      </c>
      <c r="L393" s="180"/>
      <c r="M393" s="181" t="s">
        <v>19</v>
      </c>
      <c r="N393" s="182" t="s">
        <v>43</v>
      </c>
      <c r="P393" s="143">
        <f>O393*H393</f>
        <v>0</v>
      </c>
      <c r="Q393" s="143">
        <v>0</v>
      </c>
      <c r="R393" s="143">
        <f>Q393*H393</f>
        <v>0</v>
      </c>
      <c r="S393" s="143">
        <v>0</v>
      </c>
      <c r="T393" s="144">
        <f>S393*H393</f>
        <v>0</v>
      </c>
      <c r="AR393" s="145" t="s">
        <v>227</v>
      </c>
      <c r="AT393" s="145" t="s">
        <v>223</v>
      </c>
      <c r="AU393" s="145" t="s">
        <v>92</v>
      </c>
      <c r="AY393" s="19" t="s">
        <v>207</v>
      </c>
      <c r="BE393" s="146">
        <f>IF(N393="základní",J393,0)</f>
        <v>0</v>
      </c>
      <c r="BF393" s="146">
        <f>IF(N393="snížená",J393,0)</f>
        <v>0</v>
      </c>
      <c r="BG393" s="146">
        <f>IF(N393="zákl. přenesená",J393,0)</f>
        <v>0</v>
      </c>
      <c r="BH393" s="146">
        <f>IF(N393="sníž. přenesená",J393,0)</f>
        <v>0</v>
      </c>
      <c r="BI393" s="146">
        <f>IF(N393="nulová",J393,0)</f>
        <v>0</v>
      </c>
      <c r="BJ393" s="19" t="s">
        <v>79</v>
      </c>
      <c r="BK393" s="146">
        <f>ROUND(I393*H393,2)</f>
        <v>0</v>
      </c>
      <c r="BL393" s="19" t="s">
        <v>111</v>
      </c>
      <c r="BM393" s="145" t="s">
        <v>585</v>
      </c>
    </row>
    <row r="394" spans="2:65" s="1" customFormat="1" ht="10">
      <c r="B394" s="34"/>
      <c r="D394" s="147" t="s">
        <v>215</v>
      </c>
      <c r="F394" s="148" t="s">
        <v>584</v>
      </c>
      <c r="I394" s="149"/>
      <c r="L394" s="34"/>
      <c r="M394" s="150"/>
      <c r="T394" s="55"/>
      <c r="AT394" s="19" t="s">
        <v>215</v>
      </c>
      <c r="AU394" s="19" t="s">
        <v>92</v>
      </c>
    </row>
    <row r="395" spans="2:65" s="11" customFormat="1" ht="22.75" customHeight="1">
      <c r="B395" s="122"/>
      <c r="D395" s="123" t="s">
        <v>71</v>
      </c>
      <c r="E395" s="132" t="s">
        <v>272</v>
      </c>
      <c r="F395" s="132" t="s">
        <v>586</v>
      </c>
      <c r="I395" s="125"/>
      <c r="J395" s="133">
        <f>BK395</f>
        <v>0</v>
      </c>
      <c r="L395" s="122"/>
      <c r="M395" s="127"/>
      <c r="P395" s="128">
        <f>P396+P409+P432+P462+P504+P560+P601</f>
        <v>0</v>
      </c>
      <c r="R395" s="128">
        <f>R396+R409+R432+R462+R504+R560+R601</f>
        <v>0.11571966</v>
      </c>
      <c r="T395" s="129">
        <f>T396+T409+T432+T462+T504+T560+T601</f>
        <v>219.85775900000002</v>
      </c>
      <c r="AR395" s="123" t="s">
        <v>79</v>
      </c>
      <c r="AT395" s="130" t="s">
        <v>71</v>
      </c>
      <c r="AU395" s="130" t="s">
        <v>79</v>
      </c>
      <c r="AY395" s="123" t="s">
        <v>207</v>
      </c>
      <c r="BK395" s="131">
        <f>BK396+BK409+BK432+BK462+BK504+BK560+BK601</f>
        <v>0</v>
      </c>
    </row>
    <row r="396" spans="2:65" s="11" customFormat="1" ht="20.9" customHeight="1">
      <c r="B396" s="122"/>
      <c r="D396" s="123" t="s">
        <v>71</v>
      </c>
      <c r="E396" s="132" t="s">
        <v>587</v>
      </c>
      <c r="F396" s="132" t="s">
        <v>588</v>
      </c>
      <c r="I396" s="125"/>
      <c r="J396" s="133">
        <f>BK396</f>
        <v>0</v>
      </c>
      <c r="L396" s="122"/>
      <c r="M396" s="127"/>
      <c r="P396" s="128">
        <f>SUM(P397:P408)</f>
        <v>0</v>
      </c>
      <c r="R396" s="128">
        <f>SUM(R397:R408)</f>
        <v>0</v>
      </c>
      <c r="T396" s="129">
        <f>SUM(T397:T408)</f>
        <v>201.60000000000002</v>
      </c>
      <c r="AR396" s="123" t="s">
        <v>79</v>
      </c>
      <c r="AT396" s="130" t="s">
        <v>71</v>
      </c>
      <c r="AU396" s="130" t="s">
        <v>81</v>
      </c>
      <c r="AY396" s="123" t="s">
        <v>207</v>
      </c>
      <c r="BK396" s="131">
        <f>SUM(BK397:BK408)</f>
        <v>0</v>
      </c>
    </row>
    <row r="397" spans="2:65" s="1" customFormat="1" ht="16.5" customHeight="1">
      <c r="B397" s="34"/>
      <c r="C397" s="134" t="s">
        <v>589</v>
      </c>
      <c r="D397" s="134" t="s">
        <v>209</v>
      </c>
      <c r="E397" s="135" t="s">
        <v>590</v>
      </c>
      <c r="F397" s="136" t="s">
        <v>591</v>
      </c>
      <c r="G397" s="137" t="s">
        <v>212</v>
      </c>
      <c r="H397" s="138">
        <v>6720</v>
      </c>
      <c r="I397" s="139"/>
      <c r="J397" s="140">
        <f>ROUND(I397*H397,2)</f>
        <v>0</v>
      </c>
      <c r="K397" s="136" t="s">
        <v>213</v>
      </c>
      <c r="L397" s="34"/>
      <c r="M397" s="141" t="s">
        <v>19</v>
      </c>
      <c r="N397" s="142" t="s">
        <v>43</v>
      </c>
      <c r="P397" s="143">
        <f>O397*H397</f>
        <v>0</v>
      </c>
      <c r="Q397" s="143">
        <v>0</v>
      </c>
      <c r="R397" s="143">
        <f>Q397*H397</f>
        <v>0</v>
      </c>
      <c r="S397" s="143">
        <v>0.01</v>
      </c>
      <c r="T397" s="144">
        <f>S397*H397</f>
        <v>67.2</v>
      </c>
      <c r="AR397" s="145" t="s">
        <v>111</v>
      </c>
      <c r="AT397" s="145" t="s">
        <v>209</v>
      </c>
      <c r="AU397" s="145" t="s">
        <v>92</v>
      </c>
      <c r="AY397" s="19" t="s">
        <v>207</v>
      </c>
      <c r="BE397" s="146">
        <f>IF(N397="základní",J397,0)</f>
        <v>0</v>
      </c>
      <c r="BF397" s="146">
        <f>IF(N397="snížená",J397,0)</f>
        <v>0</v>
      </c>
      <c r="BG397" s="146">
        <f>IF(N397="zákl. přenesená",J397,0)</f>
        <v>0</v>
      </c>
      <c r="BH397" s="146">
        <f>IF(N397="sníž. přenesená",J397,0)</f>
        <v>0</v>
      </c>
      <c r="BI397" s="146">
        <f>IF(N397="nulová",J397,0)</f>
        <v>0</v>
      </c>
      <c r="BJ397" s="19" t="s">
        <v>79</v>
      </c>
      <c r="BK397" s="146">
        <f>ROUND(I397*H397,2)</f>
        <v>0</v>
      </c>
      <c r="BL397" s="19" t="s">
        <v>111</v>
      </c>
      <c r="BM397" s="145" t="s">
        <v>592</v>
      </c>
    </row>
    <row r="398" spans="2:65" s="1" customFormat="1" ht="18">
      <c r="B398" s="34"/>
      <c r="D398" s="147" t="s">
        <v>215</v>
      </c>
      <c r="F398" s="148" t="s">
        <v>593</v>
      </c>
      <c r="I398" s="149"/>
      <c r="L398" s="34"/>
      <c r="M398" s="150"/>
      <c r="T398" s="55"/>
      <c r="AT398" s="19" t="s">
        <v>215</v>
      </c>
      <c r="AU398" s="19" t="s">
        <v>92</v>
      </c>
    </row>
    <row r="399" spans="2:65" s="1" customFormat="1" ht="10">
      <c r="B399" s="34"/>
      <c r="D399" s="151" t="s">
        <v>217</v>
      </c>
      <c r="F399" s="152" t="s">
        <v>594</v>
      </c>
      <c r="I399" s="149"/>
      <c r="L399" s="34"/>
      <c r="M399" s="150"/>
      <c r="T399" s="55"/>
      <c r="AT399" s="19" t="s">
        <v>217</v>
      </c>
      <c r="AU399" s="19" t="s">
        <v>92</v>
      </c>
    </row>
    <row r="400" spans="2:65" s="12" customFormat="1" ht="20">
      <c r="B400" s="153"/>
      <c r="D400" s="147" t="s">
        <v>219</v>
      </c>
      <c r="E400" s="154" t="s">
        <v>19</v>
      </c>
      <c r="F400" s="155" t="s">
        <v>595</v>
      </c>
      <c r="H400" s="154" t="s">
        <v>19</v>
      </c>
      <c r="I400" s="156"/>
      <c r="L400" s="153"/>
      <c r="M400" s="157"/>
      <c r="T400" s="158"/>
      <c r="AT400" s="154" t="s">
        <v>219</v>
      </c>
      <c r="AU400" s="154" t="s">
        <v>92</v>
      </c>
      <c r="AV400" s="12" t="s">
        <v>79</v>
      </c>
      <c r="AW400" s="12" t="s">
        <v>33</v>
      </c>
      <c r="AX400" s="12" t="s">
        <v>72</v>
      </c>
      <c r="AY400" s="154" t="s">
        <v>207</v>
      </c>
    </row>
    <row r="401" spans="2:65" s="13" customFormat="1" ht="10">
      <c r="B401" s="159"/>
      <c r="D401" s="147" t="s">
        <v>219</v>
      </c>
      <c r="E401" s="160" t="s">
        <v>19</v>
      </c>
      <c r="F401" s="161" t="s">
        <v>596</v>
      </c>
      <c r="H401" s="162">
        <v>6720</v>
      </c>
      <c r="I401" s="163"/>
      <c r="L401" s="159"/>
      <c r="M401" s="164"/>
      <c r="T401" s="165"/>
      <c r="AT401" s="160" t="s">
        <v>219</v>
      </c>
      <c r="AU401" s="160" t="s">
        <v>92</v>
      </c>
      <c r="AV401" s="13" t="s">
        <v>81</v>
      </c>
      <c r="AW401" s="13" t="s">
        <v>33</v>
      </c>
      <c r="AX401" s="13" t="s">
        <v>72</v>
      </c>
      <c r="AY401" s="160" t="s">
        <v>207</v>
      </c>
    </row>
    <row r="402" spans="2:65" s="14" customFormat="1" ht="10">
      <c r="B402" s="166"/>
      <c r="D402" s="147" t="s">
        <v>219</v>
      </c>
      <c r="E402" s="167" t="s">
        <v>19</v>
      </c>
      <c r="F402" s="168" t="s">
        <v>222</v>
      </c>
      <c r="H402" s="169">
        <v>6720</v>
      </c>
      <c r="I402" s="170"/>
      <c r="L402" s="166"/>
      <c r="M402" s="171"/>
      <c r="T402" s="172"/>
      <c r="AT402" s="167" t="s">
        <v>219</v>
      </c>
      <c r="AU402" s="167" t="s">
        <v>92</v>
      </c>
      <c r="AV402" s="14" t="s">
        <v>111</v>
      </c>
      <c r="AW402" s="14" t="s">
        <v>33</v>
      </c>
      <c r="AX402" s="14" t="s">
        <v>79</v>
      </c>
      <c r="AY402" s="167" t="s">
        <v>207</v>
      </c>
    </row>
    <row r="403" spans="2:65" s="1" customFormat="1" ht="24.15" customHeight="1">
      <c r="B403" s="34"/>
      <c r="C403" s="134" t="s">
        <v>597</v>
      </c>
      <c r="D403" s="134" t="s">
        <v>209</v>
      </c>
      <c r="E403" s="135" t="s">
        <v>598</v>
      </c>
      <c r="F403" s="136" t="s">
        <v>599</v>
      </c>
      <c r="G403" s="137" t="s">
        <v>212</v>
      </c>
      <c r="H403" s="138">
        <v>6720</v>
      </c>
      <c r="I403" s="139"/>
      <c r="J403" s="140">
        <f>ROUND(I403*H403,2)</f>
        <v>0</v>
      </c>
      <c r="K403" s="136" t="s">
        <v>213</v>
      </c>
      <c r="L403" s="34"/>
      <c r="M403" s="141" t="s">
        <v>19</v>
      </c>
      <c r="N403" s="142" t="s">
        <v>43</v>
      </c>
      <c r="P403" s="143">
        <f>O403*H403</f>
        <v>0</v>
      </c>
      <c r="Q403" s="143">
        <v>0</v>
      </c>
      <c r="R403" s="143">
        <f>Q403*H403</f>
        <v>0</v>
      </c>
      <c r="S403" s="143">
        <v>0.02</v>
      </c>
      <c r="T403" s="144">
        <f>S403*H403</f>
        <v>134.4</v>
      </c>
      <c r="AR403" s="145" t="s">
        <v>111</v>
      </c>
      <c r="AT403" s="145" t="s">
        <v>209</v>
      </c>
      <c r="AU403" s="145" t="s">
        <v>92</v>
      </c>
      <c r="AY403" s="19" t="s">
        <v>207</v>
      </c>
      <c r="BE403" s="146">
        <f>IF(N403="základní",J403,0)</f>
        <v>0</v>
      </c>
      <c r="BF403" s="146">
        <f>IF(N403="snížená",J403,0)</f>
        <v>0</v>
      </c>
      <c r="BG403" s="146">
        <f>IF(N403="zákl. přenesená",J403,0)</f>
        <v>0</v>
      </c>
      <c r="BH403" s="146">
        <f>IF(N403="sníž. přenesená",J403,0)</f>
        <v>0</v>
      </c>
      <c r="BI403" s="146">
        <f>IF(N403="nulová",J403,0)</f>
        <v>0</v>
      </c>
      <c r="BJ403" s="19" t="s">
        <v>79</v>
      </c>
      <c r="BK403" s="146">
        <f>ROUND(I403*H403,2)</f>
        <v>0</v>
      </c>
      <c r="BL403" s="19" t="s">
        <v>111</v>
      </c>
      <c r="BM403" s="145" t="s">
        <v>600</v>
      </c>
    </row>
    <row r="404" spans="2:65" s="1" customFormat="1" ht="36">
      <c r="B404" s="34"/>
      <c r="D404" s="147" t="s">
        <v>215</v>
      </c>
      <c r="F404" s="148" t="s">
        <v>601</v>
      </c>
      <c r="I404" s="149"/>
      <c r="L404" s="34"/>
      <c r="M404" s="150"/>
      <c r="T404" s="55"/>
      <c r="AT404" s="19" t="s">
        <v>215</v>
      </c>
      <c r="AU404" s="19" t="s">
        <v>92</v>
      </c>
    </row>
    <row r="405" spans="2:65" s="1" customFormat="1" ht="10">
      <c r="B405" s="34"/>
      <c r="D405" s="151" t="s">
        <v>217</v>
      </c>
      <c r="F405" s="152" t="s">
        <v>602</v>
      </c>
      <c r="I405" s="149"/>
      <c r="L405" s="34"/>
      <c r="M405" s="150"/>
      <c r="T405" s="55"/>
      <c r="AT405" s="19" t="s">
        <v>217</v>
      </c>
      <c r="AU405" s="19" t="s">
        <v>92</v>
      </c>
    </row>
    <row r="406" spans="2:65" s="12" customFormat="1" ht="20">
      <c r="B406" s="153"/>
      <c r="D406" s="147" t="s">
        <v>219</v>
      </c>
      <c r="E406" s="154" t="s">
        <v>19</v>
      </c>
      <c r="F406" s="155" t="s">
        <v>595</v>
      </c>
      <c r="H406" s="154" t="s">
        <v>19</v>
      </c>
      <c r="I406" s="156"/>
      <c r="L406" s="153"/>
      <c r="M406" s="157"/>
      <c r="T406" s="158"/>
      <c r="AT406" s="154" t="s">
        <v>219</v>
      </c>
      <c r="AU406" s="154" t="s">
        <v>92</v>
      </c>
      <c r="AV406" s="12" t="s">
        <v>79</v>
      </c>
      <c r="AW406" s="12" t="s">
        <v>33</v>
      </c>
      <c r="AX406" s="12" t="s">
        <v>72</v>
      </c>
      <c r="AY406" s="154" t="s">
        <v>207</v>
      </c>
    </row>
    <row r="407" spans="2:65" s="13" customFormat="1" ht="10">
      <c r="B407" s="159"/>
      <c r="D407" s="147" t="s">
        <v>219</v>
      </c>
      <c r="E407" s="160" t="s">
        <v>19</v>
      </c>
      <c r="F407" s="161" t="s">
        <v>596</v>
      </c>
      <c r="H407" s="162">
        <v>6720</v>
      </c>
      <c r="I407" s="163"/>
      <c r="L407" s="159"/>
      <c r="M407" s="164"/>
      <c r="T407" s="165"/>
      <c r="AT407" s="160" t="s">
        <v>219</v>
      </c>
      <c r="AU407" s="160" t="s">
        <v>92</v>
      </c>
      <c r="AV407" s="13" t="s">
        <v>81</v>
      </c>
      <c r="AW407" s="13" t="s">
        <v>33</v>
      </c>
      <c r="AX407" s="13" t="s">
        <v>72</v>
      </c>
      <c r="AY407" s="160" t="s">
        <v>207</v>
      </c>
    </row>
    <row r="408" spans="2:65" s="14" customFormat="1" ht="10">
      <c r="B408" s="166"/>
      <c r="D408" s="147" t="s">
        <v>219</v>
      </c>
      <c r="E408" s="167" t="s">
        <v>19</v>
      </c>
      <c r="F408" s="168" t="s">
        <v>222</v>
      </c>
      <c r="H408" s="169">
        <v>6720</v>
      </c>
      <c r="I408" s="170"/>
      <c r="L408" s="166"/>
      <c r="M408" s="171"/>
      <c r="T408" s="172"/>
      <c r="AT408" s="167" t="s">
        <v>219</v>
      </c>
      <c r="AU408" s="167" t="s">
        <v>92</v>
      </c>
      <c r="AV408" s="14" t="s">
        <v>111</v>
      </c>
      <c r="AW408" s="14" t="s">
        <v>33</v>
      </c>
      <c r="AX408" s="14" t="s">
        <v>79</v>
      </c>
      <c r="AY408" s="167" t="s">
        <v>207</v>
      </c>
    </row>
    <row r="409" spans="2:65" s="11" customFormat="1" ht="20.9" customHeight="1">
      <c r="B409" s="122"/>
      <c r="D409" s="123" t="s">
        <v>71</v>
      </c>
      <c r="E409" s="132" t="s">
        <v>603</v>
      </c>
      <c r="F409" s="132" t="s">
        <v>604</v>
      </c>
      <c r="I409" s="125"/>
      <c r="J409" s="133">
        <f>BK409</f>
        <v>0</v>
      </c>
      <c r="L409" s="122"/>
      <c r="M409" s="127"/>
      <c r="P409" s="128">
        <f>SUM(P410:P431)</f>
        <v>0</v>
      </c>
      <c r="R409" s="128">
        <f>SUM(R410:R431)</f>
        <v>1.1348999999999999E-3</v>
      </c>
      <c r="T409" s="129">
        <f>SUM(T410:T431)</f>
        <v>0</v>
      </c>
      <c r="AR409" s="123" t="s">
        <v>79</v>
      </c>
      <c r="AT409" s="130" t="s">
        <v>71</v>
      </c>
      <c r="AU409" s="130" t="s">
        <v>81</v>
      </c>
      <c r="AY409" s="123" t="s">
        <v>207</v>
      </c>
      <c r="BK409" s="131">
        <f>SUM(BK410:BK431)</f>
        <v>0</v>
      </c>
    </row>
    <row r="410" spans="2:65" s="1" customFormat="1" ht="24.15" customHeight="1">
      <c r="B410" s="34"/>
      <c r="C410" s="134" t="s">
        <v>605</v>
      </c>
      <c r="D410" s="134" t="s">
        <v>209</v>
      </c>
      <c r="E410" s="135" t="s">
        <v>606</v>
      </c>
      <c r="F410" s="136" t="s">
        <v>607</v>
      </c>
      <c r="G410" s="137" t="s">
        <v>266</v>
      </c>
      <c r="H410" s="138">
        <v>641.55600000000004</v>
      </c>
      <c r="I410" s="139"/>
      <c r="J410" s="140">
        <f>ROUND(I410*H410,2)</f>
        <v>0</v>
      </c>
      <c r="K410" s="136" t="s">
        <v>213</v>
      </c>
      <c r="L410" s="34"/>
      <c r="M410" s="141" t="s">
        <v>19</v>
      </c>
      <c r="N410" s="142" t="s">
        <v>43</v>
      </c>
      <c r="P410" s="143">
        <f>O410*H410</f>
        <v>0</v>
      </c>
      <c r="Q410" s="143">
        <v>0</v>
      </c>
      <c r="R410" s="143">
        <f>Q410*H410</f>
        <v>0</v>
      </c>
      <c r="S410" s="143">
        <v>0</v>
      </c>
      <c r="T410" s="144">
        <f>S410*H410</f>
        <v>0</v>
      </c>
      <c r="AR410" s="145" t="s">
        <v>111</v>
      </c>
      <c r="AT410" s="145" t="s">
        <v>209</v>
      </c>
      <c r="AU410" s="145" t="s">
        <v>92</v>
      </c>
      <c r="AY410" s="19" t="s">
        <v>207</v>
      </c>
      <c r="BE410" s="146">
        <f>IF(N410="základní",J410,0)</f>
        <v>0</v>
      </c>
      <c r="BF410" s="146">
        <f>IF(N410="snížená",J410,0)</f>
        <v>0</v>
      </c>
      <c r="BG410" s="146">
        <f>IF(N410="zákl. přenesená",J410,0)</f>
        <v>0</v>
      </c>
      <c r="BH410" s="146">
        <f>IF(N410="sníž. přenesená",J410,0)</f>
        <v>0</v>
      </c>
      <c r="BI410" s="146">
        <f>IF(N410="nulová",J410,0)</f>
        <v>0</v>
      </c>
      <c r="BJ410" s="19" t="s">
        <v>79</v>
      </c>
      <c r="BK410" s="146">
        <f>ROUND(I410*H410,2)</f>
        <v>0</v>
      </c>
      <c r="BL410" s="19" t="s">
        <v>111</v>
      </c>
      <c r="BM410" s="145" t="s">
        <v>608</v>
      </c>
    </row>
    <row r="411" spans="2:65" s="1" customFormat="1" ht="18">
      <c r="B411" s="34"/>
      <c r="D411" s="147" t="s">
        <v>215</v>
      </c>
      <c r="F411" s="148" t="s">
        <v>609</v>
      </c>
      <c r="I411" s="149"/>
      <c r="L411" s="34"/>
      <c r="M411" s="150"/>
      <c r="T411" s="55"/>
      <c r="AT411" s="19" t="s">
        <v>215</v>
      </c>
      <c r="AU411" s="19" t="s">
        <v>92</v>
      </c>
    </row>
    <row r="412" spans="2:65" s="1" customFormat="1" ht="10">
      <c r="B412" s="34"/>
      <c r="D412" s="151" t="s">
        <v>217</v>
      </c>
      <c r="F412" s="152" t="s">
        <v>610</v>
      </c>
      <c r="I412" s="149"/>
      <c r="L412" s="34"/>
      <c r="M412" s="150"/>
      <c r="T412" s="55"/>
      <c r="AT412" s="19" t="s">
        <v>217</v>
      </c>
      <c r="AU412" s="19" t="s">
        <v>92</v>
      </c>
    </row>
    <row r="413" spans="2:65" s="12" customFormat="1" ht="10">
      <c r="B413" s="153"/>
      <c r="D413" s="147" t="s">
        <v>219</v>
      </c>
      <c r="E413" s="154" t="s">
        <v>19</v>
      </c>
      <c r="F413" s="155" t="s">
        <v>611</v>
      </c>
      <c r="H413" s="154" t="s">
        <v>19</v>
      </c>
      <c r="I413" s="156"/>
      <c r="L413" s="153"/>
      <c r="M413" s="157"/>
      <c r="T413" s="158"/>
      <c r="AT413" s="154" t="s">
        <v>219</v>
      </c>
      <c r="AU413" s="154" t="s">
        <v>92</v>
      </c>
      <c r="AV413" s="12" t="s">
        <v>79</v>
      </c>
      <c r="AW413" s="12" t="s">
        <v>33</v>
      </c>
      <c r="AX413" s="12" t="s">
        <v>72</v>
      </c>
      <c r="AY413" s="154" t="s">
        <v>207</v>
      </c>
    </row>
    <row r="414" spans="2:65" s="13" customFormat="1" ht="10">
      <c r="B414" s="159"/>
      <c r="D414" s="147" t="s">
        <v>219</v>
      </c>
      <c r="E414" s="160" t="s">
        <v>19</v>
      </c>
      <c r="F414" s="161" t="s">
        <v>612</v>
      </c>
      <c r="H414" s="162">
        <v>605.84199999999998</v>
      </c>
      <c r="I414" s="163"/>
      <c r="L414" s="159"/>
      <c r="M414" s="164"/>
      <c r="T414" s="165"/>
      <c r="AT414" s="160" t="s">
        <v>219</v>
      </c>
      <c r="AU414" s="160" t="s">
        <v>92</v>
      </c>
      <c r="AV414" s="13" t="s">
        <v>81</v>
      </c>
      <c r="AW414" s="13" t="s">
        <v>33</v>
      </c>
      <c r="AX414" s="13" t="s">
        <v>72</v>
      </c>
      <c r="AY414" s="160" t="s">
        <v>207</v>
      </c>
    </row>
    <row r="415" spans="2:65" s="13" customFormat="1" ht="10">
      <c r="B415" s="159"/>
      <c r="D415" s="147" t="s">
        <v>219</v>
      </c>
      <c r="E415" s="160" t="s">
        <v>19</v>
      </c>
      <c r="F415" s="161" t="s">
        <v>613</v>
      </c>
      <c r="H415" s="162">
        <v>35.713999999999999</v>
      </c>
      <c r="I415" s="163"/>
      <c r="L415" s="159"/>
      <c r="M415" s="164"/>
      <c r="T415" s="165"/>
      <c r="AT415" s="160" t="s">
        <v>219</v>
      </c>
      <c r="AU415" s="160" t="s">
        <v>92</v>
      </c>
      <c r="AV415" s="13" t="s">
        <v>81</v>
      </c>
      <c r="AW415" s="13" t="s">
        <v>33</v>
      </c>
      <c r="AX415" s="13" t="s">
        <v>72</v>
      </c>
      <c r="AY415" s="160" t="s">
        <v>207</v>
      </c>
    </row>
    <row r="416" spans="2:65" s="14" customFormat="1" ht="10">
      <c r="B416" s="166"/>
      <c r="D416" s="147" t="s">
        <v>219</v>
      </c>
      <c r="E416" s="167" t="s">
        <v>136</v>
      </c>
      <c r="F416" s="168" t="s">
        <v>222</v>
      </c>
      <c r="H416" s="169">
        <v>641.55600000000004</v>
      </c>
      <c r="I416" s="170"/>
      <c r="L416" s="166"/>
      <c r="M416" s="171"/>
      <c r="T416" s="172"/>
      <c r="AT416" s="167" t="s">
        <v>219</v>
      </c>
      <c r="AU416" s="167" t="s">
        <v>92</v>
      </c>
      <c r="AV416" s="14" t="s">
        <v>111</v>
      </c>
      <c r="AW416" s="14" t="s">
        <v>33</v>
      </c>
      <c r="AX416" s="14" t="s">
        <v>79</v>
      </c>
      <c r="AY416" s="167" t="s">
        <v>207</v>
      </c>
    </row>
    <row r="417" spans="2:65" s="1" customFormat="1" ht="37.75" customHeight="1">
      <c r="B417" s="34"/>
      <c r="C417" s="134" t="s">
        <v>614</v>
      </c>
      <c r="D417" s="134" t="s">
        <v>209</v>
      </c>
      <c r="E417" s="135" t="s">
        <v>615</v>
      </c>
      <c r="F417" s="136" t="s">
        <v>616</v>
      </c>
      <c r="G417" s="137" t="s">
        <v>266</v>
      </c>
      <c r="H417" s="138">
        <v>57740.04</v>
      </c>
      <c r="I417" s="139"/>
      <c r="J417" s="140">
        <f>ROUND(I417*H417,2)</f>
        <v>0</v>
      </c>
      <c r="K417" s="136" t="s">
        <v>213</v>
      </c>
      <c r="L417" s="34"/>
      <c r="M417" s="141" t="s">
        <v>19</v>
      </c>
      <c r="N417" s="142" t="s">
        <v>43</v>
      </c>
      <c r="P417" s="143">
        <f>O417*H417</f>
        <v>0</v>
      </c>
      <c r="Q417" s="143">
        <v>0</v>
      </c>
      <c r="R417" s="143">
        <f>Q417*H417</f>
        <v>0</v>
      </c>
      <c r="S417" s="143">
        <v>0</v>
      </c>
      <c r="T417" s="144">
        <f>S417*H417</f>
        <v>0</v>
      </c>
      <c r="AR417" s="145" t="s">
        <v>111</v>
      </c>
      <c r="AT417" s="145" t="s">
        <v>209</v>
      </c>
      <c r="AU417" s="145" t="s">
        <v>92</v>
      </c>
      <c r="AY417" s="19" t="s">
        <v>207</v>
      </c>
      <c r="BE417" s="146">
        <f>IF(N417="základní",J417,0)</f>
        <v>0</v>
      </c>
      <c r="BF417" s="146">
        <f>IF(N417="snížená",J417,0)</f>
        <v>0</v>
      </c>
      <c r="BG417" s="146">
        <f>IF(N417="zákl. přenesená",J417,0)</f>
        <v>0</v>
      </c>
      <c r="BH417" s="146">
        <f>IF(N417="sníž. přenesená",J417,0)</f>
        <v>0</v>
      </c>
      <c r="BI417" s="146">
        <f>IF(N417="nulová",J417,0)</f>
        <v>0</v>
      </c>
      <c r="BJ417" s="19" t="s">
        <v>79</v>
      </c>
      <c r="BK417" s="146">
        <f>ROUND(I417*H417,2)</f>
        <v>0</v>
      </c>
      <c r="BL417" s="19" t="s">
        <v>111</v>
      </c>
      <c r="BM417" s="145" t="s">
        <v>617</v>
      </c>
    </row>
    <row r="418" spans="2:65" s="1" customFormat="1" ht="27">
      <c r="B418" s="34"/>
      <c r="D418" s="147" t="s">
        <v>215</v>
      </c>
      <c r="F418" s="148" t="s">
        <v>618</v>
      </c>
      <c r="I418" s="149"/>
      <c r="L418" s="34"/>
      <c r="M418" s="150"/>
      <c r="T418" s="55"/>
      <c r="AT418" s="19" t="s">
        <v>215</v>
      </c>
      <c r="AU418" s="19" t="s">
        <v>92</v>
      </c>
    </row>
    <row r="419" spans="2:65" s="1" customFormat="1" ht="10">
      <c r="B419" s="34"/>
      <c r="D419" s="151" t="s">
        <v>217</v>
      </c>
      <c r="F419" s="152" t="s">
        <v>619</v>
      </c>
      <c r="I419" s="149"/>
      <c r="L419" s="34"/>
      <c r="M419" s="150"/>
      <c r="T419" s="55"/>
      <c r="AT419" s="19" t="s">
        <v>217</v>
      </c>
      <c r="AU419" s="19" t="s">
        <v>92</v>
      </c>
    </row>
    <row r="420" spans="2:65" s="13" customFormat="1" ht="10">
      <c r="B420" s="159"/>
      <c r="D420" s="147" t="s">
        <v>219</v>
      </c>
      <c r="E420" s="160" t="s">
        <v>19</v>
      </c>
      <c r="F420" s="161" t="s">
        <v>136</v>
      </c>
      <c r="H420" s="162">
        <v>641.55600000000004</v>
      </c>
      <c r="I420" s="163"/>
      <c r="L420" s="159"/>
      <c r="M420" s="164"/>
      <c r="T420" s="165"/>
      <c r="AT420" s="160" t="s">
        <v>219</v>
      </c>
      <c r="AU420" s="160" t="s">
        <v>92</v>
      </c>
      <c r="AV420" s="13" t="s">
        <v>81</v>
      </c>
      <c r="AW420" s="13" t="s">
        <v>33</v>
      </c>
      <c r="AX420" s="13" t="s">
        <v>79</v>
      </c>
      <c r="AY420" s="160" t="s">
        <v>207</v>
      </c>
    </row>
    <row r="421" spans="2:65" s="13" customFormat="1" ht="10">
      <c r="B421" s="159"/>
      <c r="D421" s="147" t="s">
        <v>219</v>
      </c>
      <c r="F421" s="161" t="s">
        <v>620</v>
      </c>
      <c r="H421" s="162">
        <v>57740.04</v>
      </c>
      <c r="I421" s="163"/>
      <c r="L421" s="159"/>
      <c r="M421" s="164"/>
      <c r="T421" s="165"/>
      <c r="AT421" s="160" t="s">
        <v>219</v>
      </c>
      <c r="AU421" s="160" t="s">
        <v>92</v>
      </c>
      <c r="AV421" s="13" t="s">
        <v>81</v>
      </c>
      <c r="AW421" s="13" t="s">
        <v>4</v>
      </c>
      <c r="AX421" s="13" t="s">
        <v>79</v>
      </c>
      <c r="AY421" s="160" t="s">
        <v>207</v>
      </c>
    </row>
    <row r="422" spans="2:65" s="1" customFormat="1" ht="33" customHeight="1">
      <c r="B422" s="34"/>
      <c r="C422" s="134" t="s">
        <v>621</v>
      </c>
      <c r="D422" s="134" t="s">
        <v>209</v>
      </c>
      <c r="E422" s="135" t="s">
        <v>622</v>
      </c>
      <c r="F422" s="136" t="s">
        <v>623</v>
      </c>
      <c r="G422" s="137" t="s">
        <v>266</v>
      </c>
      <c r="H422" s="138">
        <v>641.55600000000004</v>
      </c>
      <c r="I422" s="139"/>
      <c r="J422" s="140">
        <f>ROUND(I422*H422,2)</f>
        <v>0</v>
      </c>
      <c r="K422" s="136" t="s">
        <v>213</v>
      </c>
      <c r="L422" s="34"/>
      <c r="M422" s="141" t="s">
        <v>19</v>
      </c>
      <c r="N422" s="142" t="s">
        <v>43</v>
      </c>
      <c r="P422" s="143">
        <f>O422*H422</f>
        <v>0</v>
      </c>
      <c r="Q422" s="143">
        <v>0</v>
      </c>
      <c r="R422" s="143">
        <f>Q422*H422</f>
        <v>0</v>
      </c>
      <c r="S422" s="143">
        <v>0</v>
      </c>
      <c r="T422" s="144">
        <f>S422*H422</f>
        <v>0</v>
      </c>
      <c r="AR422" s="145" t="s">
        <v>111</v>
      </c>
      <c r="AT422" s="145" t="s">
        <v>209</v>
      </c>
      <c r="AU422" s="145" t="s">
        <v>92</v>
      </c>
      <c r="AY422" s="19" t="s">
        <v>207</v>
      </c>
      <c r="BE422" s="146">
        <f>IF(N422="základní",J422,0)</f>
        <v>0</v>
      </c>
      <c r="BF422" s="146">
        <f>IF(N422="snížená",J422,0)</f>
        <v>0</v>
      </c>
      <c r="BG422" s="146">
        <f>IF(N422="zákl. přenesená",J422,0)</f>
        <v>0</v>
      </c>
      <c r="BH422" s="146">
        <f>IF(N422="sníž. přenesená",J422,0)</f>
        <v>0</v>
      </c>
      <c r="BI422" s="146">
        <f>IF(N422="nulová",J422,0)</f>
        <v>0</v>
      </c>
      <c r="BJ422" s="19" t="s">
        <v>79</v>
      </c>
      <c r="BK422" s="146">
        <f>ROUND(I422*H422,2)</f>
        <v>0</v>
      </c>
      <c r="BL422" s="19" t="s">
        <v>111</v>
      </c>
      <c r="BM422" s="145" t="s">
        <v>624</v>
      </c>
    </row>
    <row r="423" spans="2:65" s="1" customFormat="1" ht="18">
      <c r="B423" s="34"/>
      <c r="D423" s="147" t="s">
        <v>215</v>
      </c>
      <c r="F423" s="148" t="s">
        <v>625</v>
      </c>
      <c r="I423" s="149"/>
      <c r="L423" s="34"/>
      <c r="M423" s="150"/>
      <c r="T423" s="55"/>
      <c r="AT423" s="19" t="s">
        <v>215</v>
      </c>
      <c r="AU423" s="19" t="s">
        <v>92</v>
      </c>
    </row>
    <row r="424" spans="2:65" s="1" customFormat="1" ht="10">
      <c r="B424" s="34"/>
      <c r="D424" s="151" t="s">
        <v>217</v>
      </c>
      <c r="F424" s="152" t="s">
        <v>626</v>
      </c>
      <c r="I424" s="149"/>
      <c r="L424" s="34"/>
      <c r="M424" s="150"/>
      <c r="T424" s="55"/>
      <c r="AT424" s="19" t="s">
        <v>217</v>
      </c>
      <c r="AU424" s="19" t="s">
        <v>92</v>
      </c>
    </row>
    <row r="425" spans="2:65" s="13" customFormat="1" ht="10">
      <c r="B425" s="159"/>
      <c r="D425" s="147" t="s">
        <v>219</v>
      </c>
      <c r="E425" s="160" t="s">
        <v>19</v>
      </c>
      <c r="F425" s="161" t="s">
        <v>136</v>
      </c>
      <c r="H425" s="162">
        <v>641.55600000000004</v>
      </c>
      <c r="I425" s="163"/>
      <c r="L425" s="159"/>
      <c r="M425" s="164"/>
      <c r="T425" s="165"/>
      <c r="AT425" s="160" t="s">
        <v>219</v>
      </c>
      <c r="AU425" s="160" t="s">
        <v>92</v>
      </c>
      <c r="AV425" s="13" t="s">
        <v>81</v>
      </c>
      <c r="AW425" s="13" t="s">
        <v>33</v>
      </c>
      <c r="AX425" s="13" t="s">
        <v>79</v>
      </c>
      <c r="AY425" s="160" t="s">
        <v>207</v>
      </c>
    </row>
    <row r="426" spans="2:65" s="1" customFormat="1" ht="33" customHeight="1">
      <c r="B426" s="34"/>
      <c r="C426" s="134" t="s">
        <v>627</v>
      </c>
      <c r="D426" s="134" t="s">
        <v>209</v>
      </c>
      <c r="E426" s="135" t="s">
        <v>628</v>
      </c>
      <c r="F426" s="136" t="s">
        <v>629</v>
      </c>
      <c r="G426" s="137" t="s">
        <v>212</v>
      </c>
      <c r="H426" s="138">
        <v>8.73</v>
      </c>
      <c r="I426" s="139"/>
      <c r="J426" s="140">
        <f>ROUND(I426*H426,2)</f>
        <v>0</v>
      </c>
      <c r="K426" s="136" t="s">
        <v>213</v>
      </c>
      <c r="L426" s="34"/>
      <c r="M426" s="141" t="s">
        <v>19</v>
      </c>
      <c r="N426" s="142" t="s">
        <v>43</v>
      </c>
      <c r="P426" s="143">
        <f>O426*H426</f>
        <v>0</v>
      </c>
      <c r="Q426" s="143">
        <v>1.2999999999999999E-4</v>
      </c>
      <c r="R426" s="143">
        <f>Q426*H426</f>
        <v>1.1348999999999999E-3</v>
      </c>
      <c r="S426" s="143">
        <v>0</v>
      </c>
      <c r="T426" s="144">
        <f>S426*H426</f>
        <v>0</v>
      </c>
      <c r="AR426" s="145" t="s">
        <v>111</v>
      </c>
      <c r="AT426" s="145" t="s">
        <v>209</v>
      </c>
      <c r="AU426" s="145" t="s">
        <v>92</v>
      </c>
      <c r="AY426" s="19" t="s">
        <v>207</v>
      </c>
      <c r="BE426" s="146">
        <f>IF(N426="základní",J426,0)</f>
        <v>0</v>
      </c>
      <c r="BF426" s="146">
        <f>IF(N426="snížená",J426,0)</f>
        <v>0</v>
      </c>
      <c r="BG426" s="146">
        <f>IF(N426="zákl. přenesená",J426,0)</f>
        <v>0</v>
      </c>
      <c r="BH426" s="146">
        <f>IF(N426="sníž. přenesená",J426,0)</f>
        <v>0</v>
      </c>
      <c r="BI426" s="146">
        <f>IF(N426="nulová",J426,0)</f>
        <v>0</v>
      </c>
      <c r="BJ426" s="19" t="s">
        <v>79</v>
      </c>
      <c r="BK426" s="146">
        <f>ROUND(I426*H426,2)</f>
        <v>0</v>
      </c>
      <c r="BL426" s="19" t="s">
        <v>111</v>
      </c>
      <c r="BM426" s="145" t="s">
        <v>630</v>
      </c>
    </row>
    <row r="427" spans="2:65" s="1" customFormat="1" ht="18">
      <c r="B427" s="34"/>
      <c r="D427" s="147" t="s">
        <v>215</v>
      </c>
      <c r="F427" s="148" t="s">
        <v>631</v>
      </c>
      <c r="I427" s="149"/>
      <c r="L427" s="34"/>
      <c r="M427" s="150"/>
      <c r="T427" s="55"/>
      <c r="AT427" s="19" t="s">
        <v>215</v>
      </c>
      <c r="AU427" s="19" t="s">
        <v>92</v>
      </c>
    </row>
    <row r="428" spans="2:65" s="1" customFormat="1" ht="10">
      <c r="B428" s="34"/>
      <c r="D428" s="151" t="s">
        <v>217</v>
      </c>
      <c r="F428" s="152" t="s">
        <v>632</v>
      </c>
      <c r="I428" s="149"/>
      <c r="L428" s="34"/>
      <c r="M428" s="150"/>
      <c r="T428" s="55"/>
      <c r="AT428" s="19" t="s">
        <v>217</v>
      </c>
      <c r="AU428" s="19" t="s">
        <v>92</v>
      </c>
    </row>
    <row r="429" spans="2:65" s="12" customFormat="1" ht="10">
      <c r="B429" s="153"/>
      <c r="D429" s="147" t="s">
        <v>219</v>
      </c>
      <c r="E429" s="154" t="s">
        <v>19</v>
      </c>
      <c r="F429" s="155" t="s">
        <v>633</v>
      </c>
      <c r="H429" s="154" t="s">
        <v>19</v>
      </c>
      <c r="I429" s="156"/>
      <c r="L429" s="153"/>
      <c r="M429" s="157"/>
      <c r="T429" s="158"/>
      <c r="AT429" s="154" t="s">
        <v>219</v>
      </c>
      <c r="AU429" s="154" t="s">
        <v>92</v>
      </c>
      <c r="AV429" s="12" t="s">
        <v>79</v>
      </c>
      <c r="AW429" s="12" t="s">
        <v>33</v>
      </c>
      <c r="AX429" s="12" t="s">
        <v>72</v>
      </c>
      <c r="AY429" s="154" t="s">
        <v>207</v>
      </c>
    </row>
    <row r="430" spans="2:65" s="13" customFormat="1" ht="10">
      <c r="B430" s="159"/>
      <c r="D430" s="147" t="s">
        <v>219</v>
      </c>
      <c r="E430" s="160" t="s">
        <v>19</v>
      </c>
      <c r="F430" s="161" t="s">
        <v>152</v>
      </c>
      <c r="H430" s="162">
        <v>8.73</v>
      </c>
      <c r="I430" s="163"/>
      <c r="L430" s="159"/>
      <c r="M430" s="164"/>
      <c r="T430" s="165"/>
      <c r="AT430" s="160" t="s">
        <v>219</v>
      </c>
      <c r="AU430" s="160" t="s">
        <v>92</v>
      </c>
      <c r="AV430" s="13" t="s">
        <v>81</v>
      </c>
      <c r="AW430" s="13" t="s">
        <v>33</v>
      </c>
      <c r="AX430" s="13" t="s">
        <v>72</v>
      </c>
      <c r="AY430" s="160" t="s">
        <v>207</v>
      </c>
    </row>
    <row r="431" spans="2:65" s="14" customFormat="1" ht="10">
      <c r="B431" s="166"/>
      <c r="D431" s="147" t="s">
        <v>219</v>
      </c>
      <c r="E431" s="167" t="s">
        <v>19</v>
      </c>
      <c r="F431" s="168" t="s">
        <v>222</v>
      </c>
      <c r="H431" s="169">
        <v>8.73</v>
      </c>
      <c r="I431" s="170"/>
      <c r="L431" s="166"/>
      <c r="M431" s="171"/>
      <c r="T431" s="172"/>
      <c r="AT431" s="167" t="s">
        <v>219</v>
      </c>
      <c r="AU431" s="167" t="s">
        <v>92</v>
      </c>
      <c r="AV431" s="14" t="s">
        <v>111</v>
      </c>
      <c r="AW431" s="14" t="s">
        <v>33</v>
      </c>
      <c r="AX431" s="14" t="s">
        <v>79</v>
      </c>
      <c r="AY431" s="167" t="s">
        <v>207</v>
      </c>
    </row>
    <row r="432" spans="2:65" s="11" customFormat="1" ht="20.9" customHeight="1">
      <c r="B432" s="122"/>
      <c r="D432" s="123" t="s">
        <v>71</v>
      </c>
      <c r="E432" s="132" t="s">
        <v>634</v>
      </c>
      <c r="F432" s="132" t="s">
        <v>635</v>
      </c>
      <c r="I432" s="125"/>
      <c r="J432" s="133">
        <f>BK432</f>
        <v>0</v>
      </c>
      <c r="L432" s="122"/>
      <c r="M432" s="127"/>
      <c r="P432" s="128">
        <f>SUM(P433:P461)</f>
        <v>0</v>
      </c>
      <c r="R432" s="128">
        <f>SUM(R433:R461)</f>
        <v>2.8581399999999996E-2</v>
      </c>
      <c r="T432" s="129">
        <f>SUM(T433:T461)</f>
        <v>0</v>
      </c>
      <c r="AR432" s="123" t="s">
        <v>79</v>
      </c>
      <c r="AT432" s="130" t="s">
        <v>71</v>
      </c>
      <c r="AU432" s="130" t="s">
        <v>81</v>
      </c>
      <c r="AY432" s="123" t="s">
        <v>207</v>
      </c>
      <c r="BK432" s="131">
        <f>SUM(BK433:BK461)</f>
        <v>0</v>
      </c>
    </row>
    <row r="433" spans="2:65" s="1" customFormat="1" ht="24.15" customHeight="1">
      <c r="B433" s="34"/>
      <c r="C433" s="134" t="s">
        <v>636</v>
      </c>
      <c r="D433" s="134" t="s">
        <v>209</v>
      </c>
      <c r="E433" s="135" t="s">
        <v>637</v>
      </c>
      <c r="F433" s="136" t="s">
        <v>638</v>
      </c>
      <c r="G433" s="137" t="s">
        <v>212</v>
      </c>
      <c r="H433" s="138">
        <v>126.16</v>
      </c>
      <c r="I433" s="139"/>
      <c r="J433" s="140">
        <f>ROUND(I433*H433,2)</f>
        <v>0</v>
      </c>
      <c r="K433" s="136" t="s">
        <v>213</v>
      </c>
      <c r="L433" s="34"/>
      <c r="M433" s="141" t="s">
        <v>19</v>
      </c>
      <c r="N433" s="142" t="s">
        <v>43</v>
      </c>
      <c r="P433" s="143">
        <f>O433*H433</f>
        <v>0</v>
      </c>
      <c r="Q433" s="143">
        <v>4.0000000000000003E-5</v>
      </c>
      <c r="R433" s="143">
        <f>Q433*H433</f>
        <v>5.0464000000000004E-3</v>
      </c>
      <c r="S433" s="143">
        <v>0</v>
      </c>
      <c r="T433" s="144">
        <f>S433*H433</f>
        <v>0</v>
      </c>
      <c r="AR433" s="145" t="s">
        <v>111</v>
      </c>
      <c r="AT433" s="145" t="s">
        <v>209</v>
      </c>
      <c r="AU433" s="145" t="s">
        <v>92</v>
      </c>
      <c r="AY433" s="19" t="s">
        <v>207</v>
      </c>
      <c r="BE433" s="146">
        <f>IF(N433="základní",J433,0)</f>
        <v>0</v>
      </c>
      <c r="BF433" s="146">
        <f>IF(N433="snížená",J433,0)</f>
        <v>0</v>
      </c>
      <c r="BG433" s="146">
        <f>IF(N433="zákl. přenesená",J433,0)</f>
        <v>0</v>
      </c>
      <c r="BH433" s="146">
        <f>IF(N433="sníž. přenesená",J433,0)</f>
        <v>0</v>
      </c>
      <c r="BI433" s="146">
        <f>IF(N433="nulová",J433,0)</f>
        <v>0</v>
      </c>
      <c r="BJ433" s="19" t="s">
        <v>79</v>
      </c>
      <c r="BK433" s="146">
        <f>ROUND(I433*H433,2)</f>
        <v>0</v>
      </c>
      <c r="BL433" s="19" t="s">
        <v>111</v>
      </c>
      <c r="BM433" s="145" t="s">
        <v>639</v>
      </c>
    </row>
    <row r="434" spans="2:65" s="1" customFormat="1" ht="18">
      <c r="B434" s="34"/>
      <c r="D434" s="147" t="s">
        <v>215</v>
      </c>
      <c r="F434" s="148" t="s">
        <v>640</v>
      </c>
      <c r="I434" s="149"/>
      <c r="L434" s="34"/>
      <c r="M434" s="150"/>
      <c r="T434" s="55"/>
      <c r="AT434" s="19" t="s">
        <v>215</v>
      </c>
      <c r="AU434" s="19" t="s">
        <v>92</v>
      </c>
    </row>
    <row r="435" spans="2:65" s="1" customFormat="1" ht="10">
      <c r="B435" s="34"/>
      <c r="D435" s="151" t="s">
        <v>217</v>
      </c>
      <c r="F435" s="152" t="s">
        <v>641</v>
      </c>
      <c r="I435" s="149"/>
      <c r="L435" s="34"/>
      <c r="M435" s="150"/>
      <c r="T435" s="55"/>
      <c r="AT435" s="19" t="s">
        <v>217</v>
      </c>
      <c r="AU435" s="19" t="s">
        <v>92</v>
      </c>
    </row>
    <row r="436" spans="2:65" s="12" customFormat="1" ht="10">
      <c r="B436" s="153"/>
      <c r="D436" s="147" t="s">
        <v>219</v>
      </c>
      <c r="E436" s="154" t="s">
        <v>19</v>
      </c>
      <c r="F436" s="155" t="s">
        <v>473</v>
      </c>
      <c r="H436" s="154" t="s">
        <v>19</v>
      </c>
      <c r="I436" s="156"/>
      <c r="L436" s="153"/>
      <c r="M436" s="157"/>
      <c r="T436" s="158"/>
      <c r="AT436" s="154" t="s">
        <v>219</v>
      </c>
      <c r="AU436" s="154" t="s">
        <v>92</v>
      </c>
      <c r="AV436" s="12" t="s">
        <v>79</v>
      </c>
      <c r="AW436" s="12" t="s">
        <v>33</v>
      </c>
      <c r="AX436" s="12" t="s">
        <v>72</v>
      </c>
      <c r="AY436" s="154" t="s">
        <v>207</v>
      </c>
    </row>
    <row r="437" spans="2:65" s="13" customFormat="1" ht="10">
      <c r="B437" s="159"/>
      <c r="D437" s="147" t="s">
        <v>219</v>
      </c>
      <c r="E437" s="160" t="s">
        <v>19</v>
      </c>
      <c r="F437" s="161" t="s">
        <v>474</v>
      </c>
      <c r="H437" s="162">
        <v>126.16</v>
      </c>
      <c r="I437" s="163"/>
      <c r="L437" s="159"/>
      <c r="M437" s="164"/>
      <c r="T437" s="165"/>
      <c r="AT437" s="160" t="s">
        <v>219</v>
      </c>
      <c r="AU437" s="160" t="s">
        <v>92</v>
      </c>
      <c r="AV437" s="13" t="s">
        <v>81</v>
      </c>
      <c r="AW437" s="13" t="s">
        <v>33</v>
      </c>
      <c r="AX437" s="13" t="s">
        <v>72</v>
      </c>
      <c r="AY437" s="160" t="s">
        <v>207</v>
      </c>
    </row>
    <row r="438" spans="2:65" s="14" customFormat="1" ht="10">
      <c r="B438" s="166"/>
      <c r="D438" s="147" t="s">
        <v>219</v>
      </c>
      <c r="E438" s="167" t="s">
        <v>19</v>
      </c>
      <c r="F438" s="168" t="s">
        <v>222</v>
      </c>
      <c r="H438" s="169">
        <v>126.16</v>
      </c>
      <c r="I438" s="170"/>
      <c r="L438" s="166"/>
      <c r="M438" s="171"/>
      <c r="T438" s="172"/>
      <c r="AT438" s="167" t="s">
        <v>219</v>
      </c>
      <c r="AU438" s="167" t="s">
        <v>92</v>
      </c>
      <c r="AV438" s="14" t="s">
        <v>111</v>
      </c>
      <c r="AW438" s="14" t="s">
        <v>33</v>
      </c>
      <c r="AX438" s="14" t="s">
        <v>79</v>
      </c>
      <c r="AY438" s="167" t="s">
        <v>207</v>
      </c>
    </row>
    <row r="439" spans="2:65" s="1" customFormat="1" ht="21.75" customHeight="1">
      <c r="B439" s="34"/>
      <c r="C439" s="134" t="s">
        <v>642</v>
      </c>
      <c r="D439" s="134" t="s">
        <v>209</v>
      </c>
      <c r="E439" s="135" t="s">
        <v>643</v>
      </c>
      <c r="F439" s="136" t="s">
        <v>644</v>
      </c>
      <c r="G439" s="137" t="s">
        <v>244</v>
      </c>
      <c r="H439" s="138">
        <v>154.5</v>
      </c>
      <c r="I439" s="139"/>
      <c r="J439" s="140">
        <f>ROUND(I439*H439,2)</f>
        <v>0</v>
      </c>
      <c r="K439" s="136" t="s">
        <v>213</v>
      </c>
      <c r="L439" s="34"/>
      <c r="M439" s="141" t="s">
        <v>19</v>
      </c>
      <c r="N439" s="142" t="s">
        <v>43</v>
      </c>
      <c r="P439" s="143">
        <f>O439*H439</f>
        <v>0</v>
      </c>
      <c r="Q439" s="143">
        <v>1.4999999999999999E-4</v>
      </c>
      <c r="R439" s="143">
        <f>Q439*H439</f>
        <v>2.3174999999999998E-2</v>
      </c>
      <c r="S439" s="143">
        <v>0</v>
      </c>
      <c r="T439" s="144">
        <f>S439*H439</f>
        <v>0</v>
      </c>
      <c r="AR439" s="145" t="s">
        <v>111</v>
      </c>
      <c r="AT439" s="145" t="s">
        <v>209</v>
      </c>
      <c r="AU439" s="145" t="s">
        <v>92</v>
      </c>
      <c r="AY439" s="19" t="s">
        <v>207</v>
      </c>
      <c r="BE439" s="146">
        <f>IF(N439="základní",J439,0)</f>
        <v>0</v>
      </c>
      <c r="BF439" s="146">
        <f>IF(N439="snížená",J439,0)</f>
        <v>0</v>
      </c>
      <c r="BG439" s="146">
        <f>IF(N439="zákl. přenesená",J439,0)</f>
        <v>0</v>
      </c>
      <c r="BH439" s="146">
        <f>IF(N439="sníž. přenesená",J439,0)</f>
        <v>0</v>
      </c>
      <c r="BI439" s="146">
        <f>IF(N439="nulová",J439,0)</f>
        <v>0</v>
      </c>
      <c r="BJ439" s="19" t="s">
        <v>79</v>
      </c>
      <c r="BK439" s="146">
        <f>ROUND(I439*H439,2)</f>
        <v>0</v>
      </c>
      <c r="BL439" s="19" t="s">
        <v>111</v>
      </c>
      <c r="BM439" s="145" t="s">
        <v>645</v>
      </c>
    </row>
    <row r="440" spans="2:65" s="1" customFormat="1" ht="27">
      <c r="B440" s="34"/>
      <c r="D440" s="147" t="s">
        <v>215</v>
      </c>
      <c r="F440" s="148" t="s">
        <v>646</v>
      </c>
      <c r="I440" s="149"/>
      <c r="L440" s="34"/>
      <c r="M440" s="150"/>
      <c r="T440" s="55"/>
      <c r="AT440" s="19" t="s">
        <v>215</v>
      </c>
      <c r="AU440" s="19" t="s">
        <v>92</v>
      </c>
    </row>
    <row r="441" spans="2:65" s="1" customFormat="1" ht="10">
      <c r="B441" s="34"/>
      <c r="D441" s="151" t="s">
        <v>217</v>
      </c>
      <c r="F441" s="152" t="s">
        <v>647</v>
      </c>
      <c r="I441" s="149"/>
      <c r="L441" s="34"/>
      <c r="M441" s="150"/>
      <c r="T441" s="55"/>
      <c r="AT441" s="19" t="s">
        <v>217</v>
      </c>
      <c r="AU441" s="19" t="s">
        <v>92</v>
      </c>
    </row>
    <row r="442" spans="2:65" s="12" customFormat="1" ht="10">
      <c r="B442" s="153"/>
      <c r="D442" s="147" t="s">
        <v>219</v>
      </c>
      <c r="E442" s="154" t="s">
        <v>19</v>
      </c>
      <c r="F442" s="155" t="s">
        <v>648</v>
      </c>
      <c r="H442" s="154" t="s">
        <v>19</v>
      </c>
      <c r="I442" s="156"/>
      <c r="L442" s="153"/>
      <c r="M442" s="157"/>
      <c r="T442" s="158"/>
      <c r="AT442" s="154" t="s">
        <v>219</v>
      </c>
      <c r="AU442" s="154" t="s">
        <v>92</v>
      </c>
      <c r="AV442" s="12" t="s">
        <v>79</v>
      </c>
      <c r="AW442" s="12" t="s">
        <v>33</v>
      </c>
      <c r="AX442" s="12" t="s">
        <v>72</v>
      </c>
      <c r="AY442" s="154" t="s">
        <v>207</v>
      </c>
    </row>
    <row r="443" spans="2:65" s="13" customFormat="1" ht="10">
      <c r="B443" s="159"/>
      <c r="D443" s="147" t="s">
        <v>219</v>
      </c>
      <c r="E443" s="160" t="s">
        <v>19</v>
      </c>
      <c r="F443" s="161" t="s">
        <v>649</v>
      </c>
      <c r="H443" s="162">
        <v>50.5</v>
      </c>
      <c r="I443" s="163"/>
      <c r="L443" s="159"/>
      <c r="M443" s="164"/>
      <c r="T443" s="165"/>
      <c r="AT443" s="160" t="s">
        <v>219</v>
      </c>
      <c r="AU443" s="160" t="s">
        <v>92</v>
      </c>
      <c r="AV443" s="13" t="s">
        <v>81</v>
      </c>
      <c r="AW443" s="13" t="s">
        <v>33</v>
      </c>
      <c r="AX443" s="13" t="s">
        <v>72</v>
      </c>
      <c r="AY443" s="160" t="s">
        <v>207</v>
      </c>
    </row>
    <row r="444" spans="2:65" s="12" customFormat="1" ht="10">
      <c r="B444" s="153"/>
      <c r="D444" s="147" t="s">
        <v>219</v>
      </c>
      <c r="E444" s="154" t="s">
        <v>19</v>
      </c>
      <c r="F444" s="155" t="s">
        <v>650</v>
      </c>
      <c r="H444" s="154" t="s">
        <v>19</v>
      </c>
      <c r="I444" s="156"/>
      <c r="L444" s="153"/>
      <c r="M444" s="157"/>
      <c r="T444" s="158"/>
      <c r="AT444" s="154" t="s">
        <v>219</v>
      </c>
      <c r="AU444" s="154" t="s">
        <v>92</v>
      </c>
      <c r="AV444" s="12" t="s">
        <v>79</v>
      </c>
      <c r="AW444" s="12" t="s">
        <v>33</v>
      </c>
      <c r="AX444" s="12" t="s">
        <v>72</v>
      </c>
      <c r="AY444" s="154" t="s">
        <v>207</v>
      </c>
    </row>
    <row r="445" spans="2:65" s="13" customFormat="1" ht="10">
      <c r="B445" s="159"/>
      <c r="D445" s="147" t="s">
        <v>219</v>
      </c>
      <c r="E445" s="160" t="s">
        <v>19</v>
      </c>
      <c r="F445" s="161" t="s">
        <v>651</v>
      </c>
      <c r="H445" s="162">
        <v>104</v>
      </c>
      <c r="I445" s="163"/>
      <c r="L445" s="159"/>
      <c r="M445" s="164"/>
      <c r="T445" s="165"/>
      <c r="AT445" s="160" t="s">
        <v>219</v>
      </c>
      <c r="AU445" s="160" t="s">
        <v>92</v>
      </c>
      <c r="AV445" s="13" t="s">
        <v>81</v>
      </c>
      <c r="AW445" s="13" t="s">
        <v>33</v>
      </c>
      <c r="AX445" s="13" t="s">
        <v>72</v>
      </c>
      <c r="AY445" s="160" t="s">
        <v>207</v>
      </c>
    </row>
    <row r="446" spans="2:65" s="14" customFormat="1" ht="10">
      <c r="B446" s="166"/>
      <c r="D446" s="147" t="s">
        <v>219</v>
      </c>
      <c r="E446" s="167" t="s">
        <v>19</v>
      </c>
      <c r="F446" s="168" t="s">
        <v>222</v>
      </c>
      <c r="H446" s="169">
        <v>154.5</v>
      </c>
      <c r="I446" s="170"/>
      <c r="L446" s="166"/>
      <c r="M446" s="171"/>
      <c r="T446" s="172"/>
      <c r="AT446" s="167" t="s">
        <v>219</v>
      </c>
      <c r="AU446" s="167" t="s">
        <v>92</v>
      </c>
      <c r="AV446" s="14" t="s">
        <v>111</v>
      </c>
      <c r="AW446" s="14" t="s">
        <v>33</v>
      </c>
      <c r="AX446" s="14" t="s">
        <v>79</v>
      </c>
      <c r="AY446" s="167" t="s">
        <v>207</v>
      </c>
    </row>
    <row r="447" spans="2:65" s="1" customFormat="1" ht="37.75" customHeight="1">
      <c r="B447" s="34"/>
      <c r="C447" s="173" t="s">
        <v>459</v>
      </c>
      <c r="D447" s="173" t="s">
        <v>223</v>
      </c>
      <c r="E447" s="174" t="s">
        <v>652</v>
      </c>
      <c r="F447" s="175" t="s">
        <v>653</v>
      </c>
      <c r="G447" s="176" t="s">
        <v>654</v>
      </c>
      <c r="H447" s="177">
        <v>50.5</v>
      </c>
      <c r="I447" s="178"/>
      <c r="J447" s="179">
        <f>ROUND(I447*H447,2)</f>
        <v>0</v>
      </c>
      <c r="K447" s="175" t="s">
        <v>331</v>
      </c>
      <c r="L447" s="180"/>
      <c r="M447" s="181" t="s">
        <v>19</v>
      </c>
      <c r="N447" s="182" t="s">
        <v>43</v>
      </c>
      <c r="P447" s="143">
        <f>O447*H447</f>
        <v>0</v>
      </c>
      <c r="Q447" s="143">
        <v>0</v>
      </c>
      <c r="R447" s="143">
        <f>Q447*H447</f>
        <v>0</v>
      </c>
      <c r="S447" s="143">
        <v>0</v>
      </c>
      <c r="T447" s="144">
        <f>S447*H447</f>
        <v>0</v>
      </c>
      <c r="AR447" s="145" t="s">
        <v>227</v>
      </c>
      <c r="AT447" s="145" t="s">
        <v>223</v>
      </c>
      <c r="AU447" s="145" t="s">
        <v>92</v>
      </c>
      <c r="AY447" s="19" t="s">
        <v>207</v>
      </c>
      <c r="BE447" s="146">
        <f>IF(N447="základní",J447,0)</f>
        <v>0</v>
      </c>
      <c r="BF447" s="146">
        <f>IF(N447="snížená",J447,0)</f>
        <v>0</v>
      </c>
      <c r="BG447" s="146">
        <f>IF(N447="zákl. přenesená",J447,0)</f>
        <v>0</v>
      </c>
      <c r="BH447" s="146">
        <f>IF(N447="sníž. přenesená",J447,0)</f>
        <v>0</v>
      </c>
      <c r="BI447" s="146">
        <f>IF(N447="nulová",J447,0)</f>
        <v>0</v>
      </c>
      <c r="BJ447" s="19" t="s">
        <v>79</v>
      </c>
      <c r="BK447" s="146">
        <f>ROUND(I447*H447,2)</f>
        <v>0</v>
      </c>
      <c r="BL447" s="19" t="s">
        <v>111</v>
      </c>
      <c r="BM447" s="145" t="s">
        <v>655</v>
      </c>
    </row>
    <row r="448" spans="2:65" s="1" customFormat="1" ht="18">
      <c r="B448" s="34"/>
      <c r="D448" s="147" t="s">
        <v>215</v>
      </c>
      <c r="F448" s="148" t="s">
        <v>653</v>
      </c>
      <c r="I448" s="149"/>
      <c r="L448" s="34"/>
      <c r="M448" s="150"/>
      <c r="T448" s="55"/>
      <c r="AT448" s="19" t="s">
        <v>215</v>
      </c>
      <c r="AU448" s="19" t="s">
        <v>92</v>
      </c>
    </row>
    <row r="449" spans="2:65" s="1" customFormat="1" ht="37.75" customHeight="1">
      <c r="B449" s="34"/>
      <c r="C449" s="173" t="s">
        <v>656</v>
      </c>
      <c r="D449" s="173" t="s">
        <v>223</v>
      </c>
      <c r="E449" s="174" t="s">
        <v>657</v>
      </c>
      <c r="F449" s="175" t="s">
        <v>658</v>
      </c>
      <c r="G449" s="176" t="s">
        <v>345</v>
      </c>
      <c r="H449" s="177">
        <v>170</v>
      </c>
      <c r="I449" s="178"/>
      <c r="J449" s="179">
        <f>ROUND(I449*H449,2)</f>
        <v>0</v>
      </c>
      <c r="K449" s="175" t="s">
        <v>331</v>
      </c>
      <c r="L449" s="180"/>
      <c r="M449" s="181" t="s">
        <v>19</v>
      </c>
      <c r="N449" s="182" t="s">
        <v>43</v>
      </c>
      <c r="P449" s="143">
        <f>O449*H449</f>
        <v>0</v>
      </c>
      <c r="Q449" s="143">
        <v>0</v>
      </c>
      <c r="R449" s="143">
        <f>Q449*H449</f>
        <v>0</v>
      </c>
      <c r="S449" s="143">
        <v>0</v>
      </c>
      <c r="T449" s="144">
        <f>S449*H449</f>
        <v>0</v>
      </c>
      <c r="AR449" s="145" t="s">
        <v>227</v>
      </c>
      <c r="AT449" s="145" t="s">
        <v>223</v>
      </c>
      <c r="AU449" s="145" t="s">
        <v>92</v>
      </c>
      <c r="AY449" s="19" t="s">
        <v>207</v>
      </c>
      <c r="BE449" s="146">
        <f>IF(N449="základní",J449,0)</f>
        <v>0</v>
      </c>
      <c r="BF449" s="146">
        <f>IF(N449="snížená",J449,0)</f>
        <v>0</v>
      </c>
      <c r="BG449" s="146">
        <f>IF(N449="zákl. přenesená",J449,0)</f>
        <v>0</v>
      </c>
      <c r="BH449" s="146">
        <f>IF(N449="sníž. přenesená",J449,0)</f>
        <v>0</v>
      </c>
      <c r="BI449" s="146">
        <f>IF(N449="nulová",J449,0)</f>
        <v>0</v>
      </c>
      <c r="BJ449" s="19" t="s">
        <v>79</v>
      </c>
      <c r="BK449" s="146">
        <f>ROUND(I449*H449,2)</f>
        <v>0</v>
      </c>
      <c r="BL449" s="19" t="s">
        <v>111</v>
      </c>
      <c r="BM449" s="145" t="s">
        <v>659</v>
      </c>
    </row>
    <row r="450" spans="2:65" s="1" customFormat="1" ht="18">
      <c r="B450" s="34"/>
      <c r="D450" s="147" t="s">
        <v>215</v>
      </c>
      <c r="F450" s="148" t="s">
        <v>658</v>
      </c>
      <c r="I450" s="149"/>
      <c r="L450" s="34"/>
      <c r="M450" s="150"/>
      <c r="T450" s="55"/>
      <c r="AT450" s="19" t="s">
        <v>215</v>
      </c>
      <c r="AU450" s="19" t="s">
        <v>92</v>
      </c>
    </row>
    <row r="451" spans="2:65" s="1" customFormat="1" ht="37.75" customHeight="1">
      <c r="B451" s="34"/>
      <c r="C451" s="173" t="s">
        <v>521</v>
      </c>
      <c r="D451" s="173" t="s">
        <v>223</v>
      </c>
      <c r="E451" s="174" t="s">
        <v>660</v>
      </c>
      <c r="F451" s="175" t="s">
        <v>661</v>
      </c>
      <c r="G451" s="176" t="s">
        <v>654</v>
      </c>
      <c r="H451" s="177">
        <v>104</v>
      </c>
      <c r="I451" s="178"/>
      <c r="J451" s="179">
        <f>ROUND(I451*H451,2)</f>
        <v>0</v>
      </c>
      <c r="K451" s="175" t="s">
        <v>331</v>
      </c>
      <c r="L451" s="180"/>
      <c r="M451" s="181" t="s">
        <v>19</v>
      </c>
      <c r="N451" s="182" t="s">
        <v>43</v>
      </c>
      <c r="P451" s="143">
        <f>O451*H451</f>
        <v>0</v>
      </c>
      <c r="Q451" s="143">
        <v>0</v>
      </c>
      <c r="R451" s="143">
        <f>Q451*H451</f>
        <v>0</v>
      </c>
      <c r="S451" s="143">
        <v>0</v>
      </c>
      <c r="T451" s="144">
        <f>S451*H451</f>
        <v>0</v>
      </c>
      <c r="AR451" s="145" t="s">
        <v>227</v>
      </c>
      <c r="AT451" s="145" t="s">
        <v>223</v>
      </c>
      <c r="AU451" s="145" t="s">
        <v>92</v>
      </c>
      <c r="AY451" s="19" t="s">
        <v>207</v>
      </c>
      <c r="BE451" s="146">
        <f>IF(N451="základní",J451,0)</f>
        <v>0</v>
      </c>
      <c r="BF451" s="146">
        <f>IF(N451="snížená",J451,0)</f>
        <v>0</v>
      </c>
      <c r="BG451" s="146">
        <f>IF(N451="zákl. přenesená",J451,0)</f>
        <v>0</v>
      </c>
      <c r="BH451" s="146">
        <f>IF(N451="sníž. přenesená",J451,0)</f>
        <v>0</v>
      </c>
      <c r="BI451" s="146">
        <f>IF(N451="nulová",J451,0)</f>
        <v>0</v>
      </c>
      <c r="BJ451" s="19" t="s">
        <v>79</v>
      </c>
      <c r="BK451" s="146">
        <f>ROUND(I451*H451,2)</f>
        <v>0</v>
      </c>
      <c r="BL451" s="19" t="s">
        <v>111</v>
      </c>
      <c r="BM451" s="145" t="s">
        <v>662</v>
      </c>
    </row>
    <row r="452" spans="2:65" s="1" customFormat="1" ht="18">
      <c r="B452" s="34"/>
      <c r="D452" s="147" t="s">
        <v>215</v>
      </c>
      <c r="F452" s="148" t="s">
        <v>661</v>
      </c>
      <c r="I452" s="149"/>
      <c r="L452" s="34"/>
      <c r="M452" s="150"/>
      <c r="T452" s="55"/>
      <c r="AT452" s="19" t="s">
        <v>215</v>
      </c>
      <c r="AU452" s="19" t="s">
        <v>92</v>
      </c>
    </row>
    <row r="453" spans="2:65" s="1" customFormat="1" ht="16.5" customHeight="1">
      <c r="B453" s="34"/>
      <c r="C453" s="134" t="s">
        <v>557</v>
      </c>
      <c r="D453" s="134" t="s">
        <v>209</v>
      </c>
      <c r="E453" s="135" t="s">
        <v>663</v>
      </c>
      <c r="F453" s="136" t="s">
        <v>664</v>
      </c>
      <c r="G453" s="137" t="s">
        <v>244</v>
      </c>
      <c r="H453" s="138">
        <v>2</v>
      </c>
      <c r="I453" s="139"/>
      <c r="J453" s="140">
        <f>ROUND(I453*H453,2)</f>
        <v>0</v>
      </c>
      <c r="K453" s="136" t="s">
        <v>213</v>
      </c>
      <c r="L453" s="34"/>
      <c r="M453" s="141" t="s">
        <v>19</v>
      </c>
      <c r="N453" s="142" t="s">
        <v>43</v>
      </c>
      <c r="P453" s="143">
        <f>O453*H453</f>
        <v>0</v>
      </c>
      <c r="Q453" s="143">
        <v>1.8000000000000001E-4</v>
      </c>
      <c r="R453" s="143">
        <f>Q453*H453</f>
        <v>3.6000000000000002E-4</v>
      </c>
      <c r="S453" s="143">
        <v>0</v>
      </c>
      <c r="T453" s="144">
        <f>S453*H453</f>
        <v>0</v>
      </c>
      <c r="AR453" s="145" t="s">
        <v>111</v>
      </c>
      <c r="AT453" s="145" t="s">
        <v>209</v>
      </c>
      <c r="AU453" s="145" t="s">
        <v>92</v>
      </c>
      <c r="AY453" s="19" t="s">
        <v>207</v>
      </c>
      <c r="BE453" s="146">
        <f>IF(N453="základní",J453,0)</f>
        <v>0</v>
      </c>
      <c r="BF453" s="146">
        <f>IF(N453="snížená",J453,0)</f>
        <v>0</v>
      </c>
      <c r="BG453" s="146">
        <f>IF(N453="zákl. přenesená",J453,0)</f>
        <v>0</v>
      </c>
      <c r="BH453" s="146">
        <f>IF(N453="sníž. přenesená",J453,0)</f>
        <v>0</v>
      </c>
      <c r="BI453" s="146">
        <f>IF(N453="nulová",J453,0)</f>
        <v>0</v>
      </c>
      <c r="BJ453" s="19" t="s">
        <v>79</v>
      </c>
      <c r="BK453" s="146">
        <f>ROUND(I453*H453,2)</f>
        <v>0</v>
      </c>
      <c r="BL453" s="19" t="s">
        <v>111</v>
      </c>
      <c r="BM453" s="145" t="s">
        <v>665</v>
      </c>
    </row>
    <row r="454" spans="2:65" s="1" customFormat="1" ht="18">
      <c r="B454" s="34"/>
      <c r="D454" s="147" t="s">
        <v>215</v>
      </c>
      <c r="F454" s="148" t="s">
        <v>666</v>
      </c>
      <c r="I454" s="149"/>
      <c r="L454" s="34"/>
      <c r="M454" s="150"/>
      <c r="T454" s="55"/>
      <c r="AT454" s="19" t="s">
        <v>215</v>
      </c>
      <c r="AU454" s="19" t="s">
        <v>92</v>
      </c>
    </row>
    <row r="455" spans="2:65" s="1" customFormat="1" ht="10">
      <c r="B455" s="34"/>
      <c r="D455" s="151" t="s">
        <v>217</v>
      </c>
      <c r="F455" s="152" t="s">
        <v>667</v>
      </c>
      <c r="I455" s="149"/>
      <c r="L455" s="34"/>
      <c r="M455" s="150"/>
      <c r="T455" s="55"/>
      <c r="AT455" s="19" t="s">
        <v>217</v>
      </c>
      <c r="AU455" s="19" t="s">
        <v>92</v>
      </c>
    </row>
    <row r="456" spans="2:65" s="1" customFormat="1" ht="24.15" customHeight="1">
      <c r="B456" s="34"/>
      <c r="C456" s="173" t="s">
        <v>668</v>
      </c>
      <c r="D456" s="173" t="s">
        <v>223</v>
      </c>
      <c r="E456" s="174" t="s">
        <v>669</v>
      </c>
      <c r="F456" s="175" t="s">
        <v>670</v>
      </c>
      <c r="G456" s="176" t="s">
        <v>345</v>
      </c>
      <c r="H456" s="177">
        <v>2</v>
      </c>
      <c r="I456" s="178"/>
      <c r="J456" s="179">
        <f>ROUND(I456*H456,2)</f>
        <v>0</v>
      </c>
      <c r="K456" s="175" t="s">
        <v>331</v>
      </c>
      <c r="L456" s="180"/>
      <c r="M456" s="181" t="s">
        <v>19</v>
      </c>
      <c r="N456" s="182" t="s">
        <v>43</v>
      </c>
      <c r="P456" s="143">
        <f>O456*H456</f>
        <v>0</v>
      </c>
      <c r="Q456" s="143">
        <v>0</v>
      </c>
      <c r="R456" s="143">
        <f>Q456*H456</f>
        <v>0</v>
      </c>
      <c r="S456" s="143">
        <v>0</v>
      </c>
      <c r="T456" s="144">
        <f>S456*H456</f>
        <v>0</v>
      </c>
      <c r="AR456" s="145" t="s">
        <v>227</v>
      </c>
      <c r="AT456" s="145" t="s">
        <v>223</v>
      </c>
      <c r="AU456" s="145" t="s">
        <v>92</v>
      </c>
      <c r="AY456" s="19" t="s">
        <v>207</v>
      </c>
      <c r="BE456" s="146">
        <f>IF(N456="základní",J456,0)</f>
        <v>0</v>
      </c>
      <c r="BF456" s="146">
        <f>IF(N456="snížená",J456,0)</f>
        <v>0</v>
      </c>
      <c r="BG456" s="146">
        <f>IF(N456="zákl. přenesená",J456,0)</f>
        <v>0</v>
      </c>
      <c r="BH456" s="146">
        <f>IF(N456="sníž. přenesená",J456,0)</f>
        <v>0</v>
      </c>
      <c r="BI456" s="146">
        <f>IF(N456="nulová",J456,0)</f>
        <v>0</v>
      </c>
      <c r="BJ456" s="19" t="s">
        <v>79</v>
      </c>
      <c r="BK456" s="146">
        <f>ROUND(I456*H456,2)</f>
        <v>0</v>
      </c>
      <c r="BL456" s="19" t="s">
        <v>111</v>
      </c>
      <c r="BM456" s="145" t="s">
        <v>671</v>
      </c>
    </row>
    <row r="457" spans="2:65" s="1" customFormat="1" ht="18">
      <c r="B457" s="34"/>
      <c r="D457" s="147" t="s">
        <v>215</v>
      </c>
      <c r="F457" s="148" t="s">
        <v>670</v>
      </c>
      <c r="I457" s="149"/>
      <c r="L457" s="34"/>
      <c r="M457" s="150"/>
      <c r="T457" s="55"/>
      <c r="AT457" s="19" t="s">
        <v>215</v>
      </c>
      <c r="AU457" s="19" t="s">
        <v>92</v>
      </c>
    </row>
    <row r="458" spans="2:65" s="1" customFormat="1" ht="16.5" customHeight="1">
      <c r="B458" s="34"/>
      <c r="C458" s="134" t="s">
        <v>672</v>
      </c>
      <c r="D458" s="134" t="s">
        <v>209</v>
      </c>
      <c r="E458" s="135" t="s">
        <v>673</v>
      </c>
      <c r="F458" s="136" t="s">
        <v>674</v>
      </c>
      <c r="G458" s="137" t="s">
        <v>345</v>
      </c>
      <c r="H458" s="138">
        <v>10</v>
      </c>
      <c r="I458" s="139"/>
      <c r="J458" s="140">
        <f>ROUND(I458*H458,2)</f>
        <v>0</v>
      </c>
      <c r="K458" s="136" t="s">
        <v>331</v>
      </c>
      <c r="L458" s="34"/>
      <c r="M458" s="141" t="s">
        <v>19</v>
      </c>
      <c r="N458" s="142" t="s">
        <v>43</v>
      </c>
      <c r="P458" s="143">
        <f>O458*H458</f>
        <v>0</v>
      </c>
      <c r="Q458" s="143">
        <v>0</v>
      </c>
      <c r="R458" s="143">
        <f>Q458*H458</f>
        <v>0</v>
      </c>
      <c r="S458" s="143">
        <v>0</v>
      </c>
      <c r="T458" s="144">
        <f>S458*H458</f>
        <v>0</v>
      </c>
      <c r="AR458" s="145" t="s">
        <v>111</v>
      </c>
      <c r="AT458" s="145" t="s">
        <v>209</v>
      </c>
      <c r="AU458" s="145" t="s">
        <v>92</v>
      </c>
      <c r="AY458" s="19" t="s">
        <v>207</v>
      </c>
      <c r="BE458" s="146">
        <f>IF(N458="základní",J458,0)</f>
        <v>0</v>
      </c>
      <c r="BF458" s="146">
        <f>IF(N458="snížená",J458,0)</f>
        <v>0</v>
      </c>
      <c r="BG458" s="146">
        <f>IF(N458="zákl. přenesená",J458,0)</f>
        <v>0</v>
      </c>
      <c r="BH458" s="146">
        <f>IF(N458="sníž. přenesená",J458,0)</f>
        <v>0</v>
      </c>
      <c r="BI458" s="146">
        <f>IF(N458="nulová",J458,0)</f>
        <v>0</v>
      </c>
      <c r="BJ458" s="19" t="s">
        <v>79</v>
      </c>
      <c r="BK458" s="146">
        <f>ROUND(I458*H458,2)</f>
        <v>0</v>
      </c>
      <c r="BL458" s="19" t="s">
        <v>111</v>
      </c>
      <c r="BM458" s="145" t="s">
        <v>675</v>
      </c>
    </row>
    <row r="459" spans="2:65" s="1" customFormat="1" ht="10">
      <c r="B459" s="34"/>
      <c r="D459" s="147" t="s">
        <v>215</v>
      </c>
      <c r="F459" s="148" t="s">
        <v>676</v>
      </c>
      <c r="I459" s="149"/>
      <c r="L459" s="34"/>
      <c r="M459" s="150"/>
      <c r="T459" s="55"/>
      <c r="AT459" s="19" t="s">
        <v>215</v>
      </c>
      <c r="AU459" s="19" t="s">
        <v>92</v>
      </c>
    </row>
    <row r="460" spans="2:65" s="1" customFormat="1" ht="24.15" customHeight="1">
      <c r="B460" s="34"/>
      <c r="C460" s="173" t="s">
        <v>677</v>
      </c>
      <c r="D460" s="173" t="s">
        <v>223</v>
      </c>
      <c r="E460" s="174" t="s">
        <v>678</v>
      </c>
      <c r="F460" s="175" t="s">
        <v>679</v>
      </c>
      <c r="G460" s="176" t="s">
        <v>345</v>
      </c>
      <c r="H460" s="177">
        <v>10</v>
      </c>
      <c r="I460" s="178"/>
      <c r="J460" s="179">
        <f>ROUND(I460*H460,2)</f>
        <v>0</v>
      </c>
      <c r="K460" s="175" t="s">
        <v>331</v>
      </c>
      <c r="L460" s="180"/>
      <c r="M460" s="181" t="s">
        <v>19</v>
      </c>
      <c r="N460" s="182" t="s">
        <v>43</v>
      </c>
      <c r="P460" s="143">
        <f>O460*H460</f>
        <v>0</v>
      </c>
      <c r="Q460" s="143">
        <v>0</v>
      </c>
      <c r="R460" s="143">
        <f>Q460*H460</f>
        <v>0</v>
      </c>
      <c r="S460" s="143">
        <v>0</v>
      </c>
      <c r="T460" s="144">
        <f>S460*H460</f>
        <v>0</v>
      </c>
      <c r="AR460" s="145" t="s">
        <v>227</v>
      </c>
      <c r="AT460" s="145" t="s">
        <v>223</v>
      </c>
      <c r="AU460" s="145" t="s">
        <v>92</v>
      </c>
      <c r="AY460" s="19" t="s">
        <v>207</v>
      </c>
      <c r="BE460" s="146">
        <f>IF(N460="základní",J460,0)</f>
        <v>0</v>
      </c>
      <c r="BF460" s="146">
        <f>IF(N460="snížená",J460,0)</f>
        <v>0</v>
      </c>
      <c r="BG460" s="146">
        <f>IF(N460="zákl. přenesená",J460,0)</f>
        <v>0</v>
      </c>
      <c r="BH460" s="146">
        <f>IF(N460="sníž. přenesená",J460,0)</f>
        <v>0</v>
      </c>
      <c r="BI460" s="146">
        <f>IF(N460="nulová",J460,0)</f>
        <v>0</v>
      </c>
      <c r="BJ460" s="19" t="s">
        <v>79</v>
      </c>
      <c r="BK460" s="146">
        <f>ROUND(I460*H460,2)</f>
        <v>0</v>
      </c>
      <c r="BL460" s="19" t="s">
        <v>111</v>
      </c>
      <c r="BM460" s="145" t="s">
        <v>680</v>
      </c>
    </row>
    <row r="461" spans="2:65" s="1" customFormat="1" ht="18">
      <c r="B461" s="34"/>
      <c r="D461" s="147" t="s">
        <v>215</v>
      </c>
      <c r="F461" s="148" t="s">
        <v>679</v>
      </c>
      <c r="I461" s="149"/>
      <c r="L461" s="34"/>
      <c r="M461" s="150"/>
      <c r="T461" s="55"/>
      <c r="AT461" s="19" t="s">
        <v>215</v>
      </c>
      <c r="AU461" s="19" t="s">
        <v>92</v>
      </c>
    </row>
    <row r="462" spans="2:65" s="11" customFormat="1" ht="20.9" customHeight="1">
      <c r="B462" s="122"/>
      <c r="D462" s="123" t="s">
        <v>71</v>
      </c>
      <c r="E462" s="132" t="s">
        <v>681</v>
      </c>
      <c r="F462" s="132" t="s">
        <v>682</v>
      </c>
      <c r="I462" s="125"/>
      <c r="J462" s="133">
        <f>BK462</f>
        <v>0</v>
      </c>
      <c r="L462" s="122"/>
      <c r="M462" s="127"/>
      <c r="P462" s="128">
        <f>SUM(P463:P503)</f>
        <v>0</v>
      </c>
      <c r="R462" s="128">
        <f>SUM(R463:R503)</f>
        <v>0</v>
      </c>
      <c r="T462" s="129">
        <f>SUM(T463:T503)</f>
        <v>13.440954999999999</v>
      </c>
      <c r="AR462" s="123" t="s">
        <v>79</v>
      </c>
      <c r="AT462" s="130" t="s">
        <v>71</v>
      </c>
      <c r="AU462" s="130" t="s">
        <v>81</v>
      </c>
      <c r="AY462" s="123" t="s">
        <v>207</v>
      </c>
      <c r="BK462" s="131">
        <f>SUM(BK463:BK503)</f>
        <v>0</v>
      </c>
    </row>
    <row r="463" spans="2:65" s="1" customFormat="1" ht="16.5" customHeight="1">
      <c r="B463" s="34"/>
      <c r="C463" s="134" t="s">
        <v>683</v>
      </c>
      <c r="D463" s="134" t="s">
        <v>209</v>
      </c>
      <c r="E463" s="135" t="s">
        <v>684</v>
      </c>
      <c r="F463" s="136" t="s">
        <v>685</v>
      </c>
      <c r="G463" s="137" t="s">
        <v>266</v>
      </c>
      <c r="H463" s="138">
        <v>0.42499999999999999</v>
      </c>
      <c r="I463" s="139"/>
      <c r="J463" s="140">
        <f>ROUND(I463*H463,2)</f>
        <v>0</v>
      </c>
      <c r="K463" s="136" t="s">
        <v>213</v>
      </c>
      <c r="L463" s="34"/>
      <c r="M463" s="141" t="s">
        <v>19</v>
      </c>
      <c r="N463" s="142" t="s">
        <v>43</v>
      </c>
      <c r="P463" s="143">
        <f>O463*H463</f>
        <v>0</v>
      </c>
      <c r="Q463" s="143">
        <v>0</v>
      </c>
      <c r="R463" s="143">
        <f>Q463*H463</f>
        <v>0</v>
      </c>
      <c r="S463" s="143">
        <v>2.4</v>
      </c>
      <c r="T463" s="144">
        <f>S463*H463</f>
        <v>1.02</v>
      </c>
      <c r="AR463" s="145" t="s">
        <v>111</v>
      </c>
      <c r="AT463" s="145" t="s">
        <v>209</v>
      </c>
      <c r="AU463" s="145" t="s">
        <v>92</v>
      </c>
      <c r="AY463" s="19" t="s">
        <v>207</v>
      </c>
      <c r="BE463" s="146">
        <f>IF(N463="základní",J463,0)</f>
        <v>0</v>
      </c>
      <c r="BF463" s="146">
        <f>IF(N463="snížená",J463,0)</f>
        <v>0</v>
      </c>
      <c r="BG463" s="146">
        <f>IF(N463="zákl. přenesená",J463,0)</f>
        <v>0</v>
      </c>
      <c r="BH463" s="146">
        <f>IF(N463="sníž. přenesená",J463,0)</f>
        <v>0</v>
      </c>
      <c r="BI463" s="146">
        <f>IF(N463="nulová",J463,0)</f>
        <v>0</v>
      </c>
      <c r="BJ463" s="19" t="s">
        <v>79</v>
      </c>
      <c r="BK463" s="146">
        <f>ROUND(I463*H463,2)</f>
        <v>0</v>
      </c>
      <c r="BL463" s="19" t="s">
        <v>111</v>
      </c>
      <c r="BM463" s="145" t="s">
        <v>686</v>
      </c>
    </row>
    <row r="464" spans="2:65" s="1" customFormat="1" ht="10">
      <c r="B464" s="34"/>
      <c r="D464" s="147" t="s">
        <v>215</v>
      </c>
      <c r="F464" s="148" t="s">
        <v>687</v>
      </c>
      <c r="I464" s="149"/>
      <c r="L464" s="34"/>
      <c r="M464" s="150"/>
      <c r="T464" s="55"/>
      <c r="AT464" s="19" t="s">
        <v>215</v>
      </c>
      <c r="AU464" s="19" t="s">
        <v>92</v>
      </c>
    </row>
    <row r="465" spans="2:65" s="1" customFormat="1" ht="10">
      <c r="B465" s="34"/>
      <c r="D465" s="151" t="s">
        <v>217</v>
      </c>
      <c r="F465" s="152" t="s">
        <v>688</v>
      </c>
      <c r="I465" s="149"/>
      <c r="L465" s="34"/>
      <c r="M465" s="150"/>
      <c r="T465" s="55"/>
      <c r="AT465" s="19" t="s">
        <v>217</v>
      </c>
      <c r="AU465" s="19" t="s">
        <v>92</v>
      </c>
    </row>
    <row r="466" spans="2:65" s="12" customFormat="1" ht="10">
      <c r="B466" s="153"/>
      <c r="D466" s="147" t="s">
        <v>219</v>
      </c>
      <c r="E466" s="154" t="s">
        <v>19</v>
      </c>
      <c r="F466" s="155" t="s">
        <v>316</v>
      </c>
      <c r="H466" s="154" t="s">
        <v>19</v>
      </c>
      <c r="I466" s="156"/>
      <c r="L466" s="153"/>
      <c r="M466" s="157"/>
      <c r="T466" s="158"/>
      <c r="AT466" s="154" t="s">
        <v>219</v>
      </c>
      <c r="AU466" s="154" t="s">
        <v>92</v>
      </c>
      <c r="AV466" s="12" t="s">
        <v>79</v>
      </c>
      <c r="AW466" s="12" t="s">
        <v>33</v>
      </c>
      <c r="AX466" s="12" t="s">
        <v>72</v>
      </c>
      <c r="AY466" s="154" t="s">
        <v>207</v>
      </c>
    </row>
    <row r="467" spans="2:65" s="13" customFormat="1" ht="10">
      <c r="B467" s="159"/>
      <c r="D467" s="147" t="s">
        <v>219</v>
      </c>
      <c r="E467" s="160" t="s">
        <v>19</v>
      </c>
      <c r="F467" s="161" t="s">
        <v>689</v>
      </c>
      <c r="H467" s="162">
        <v>0.22800000000000001</v>
      </c>
      <c r="I467" s="163"/>
      <c r="L467" s="159"/>
      <c r="M467" s="164"/>
      <c r="T467" s="165"/>
      <c r="AT467" s="160" t="s">
        <v>219</v>
      </c>
      <c r="AU467" s="160" t="s">
        <v>92</v>
      </c>
      <c r="AV467" s="13" t="s">
        <v>81</v>
      </c>
      <c r="AW467" s="13" t="s">
        <v>33</v>
      </c>
      <c r="AX467" s="13" t="s">
        <v>72</v>
      </c>
      <c r="AY467" s="160" t="s">
        <v>207</v>
      </c>
    </row>
    <row r="468" spans="2:65" s="13" customFormat="1" ht="10">
      <c r="B468" s="159"/>
      <c r="D468" s="147" t="s">
        <v>219</v>
      </c>
      <c r="E468" s="160" t="s">
        <v>19</v>
      </c>
      <c r="F468" s="161" t="s">
        <v>690</v>
      </c>
      <c r="H468" s="162">
        <v>0.10100000000000001</v>
      </c>
      <c r="I468" s="163"/>
      <c r="L468" s="159"/>
      <c r="M468" s="164"/>
      <c r="T468" s="165"/>
      <c r="AT468" s="160" t="s">
        <v>219</v>
      </c>
      <c r="AU468" s="160" t="s">
        <v>92</v>
      </c>
      <c r="AV468" s="13" t="s">
        <v>81</v>
      </c>
      <c r="AW468" s="13" t="s">
        <v>33</v>
      </c>
      <c r="AX468" s="13" t="s">
        <v>72</v>
      </c>
      <c r="AY468" s="160" t="s">
        <v>207</v>
      </c>
    </row>
    <row r="469" spans="2:65" s="12" customFormat="1" ht="10">
      <c r="B469" s="153"/>
      <c r="D469" s="147" t="s">
        <v>219</v>
      </c>
      <c r="E469" s="154" t="s">
        <v>19</v>
      </c>
      <c r="F469" s="155" t="s">
        <v>318</v>
      </c>
      <c r="H469" s="154" t="s">
        <v>19</v>
      </c>
      <c r="I469" s="156"/>
      <c r="L469" s="153"/>
      <c r="M469" s="157"/>
      <c r="T469" s="158"/>
      <c r="AT469" s="154" t="s">
        <v>219</v>
      </c>
      <c r="AU469" s="154" t="s">
        <v>92</v>
      </c>
      <c r="AV469" s="12" t="s">
        <v>79</v>
      </c>
      <c r="AW469" s="12" t="s">
        <v>33</v>
      </c>
      <c r="AX469" s="12" t="s">
        <v>72</v>
      </c>
      <c r="AY469" s="154" t="s">
        <v>207</v>
      </c>
    </row>
    <row r="470" spans="2:65" s="13" customFormat="1" ht="10">
      <c r="B470" s="159"/>
      <c r="D470" s="147" t="s">
        <v>219</v>
      </c>
      <c r="E470" s="160" t="s">
        <v>19</v>
      </c>
      <c r="F470" s="161" t="s">
        <v>691</v>
      </c>
      <c r="H470" s="162">
        <v>9.6000000000000002E-2</v>
      </c>
      <c r="I470" s="163"/>
      <c r="L470" s="159"/>
      <c r="M470" s="164"/>
      <c r="T470" s="165"/>
      <c r="AT470" s="160" t="s">
        <v>219</v>
      </c>
      <c r="AU470" s="160" t="s">
        <v>92</v>
      </c>
      <c r="AV470" s="13" t="s">
        <v>81</v>
      </c>
      <c r="AW470" s="13" t="s">
        <v>33</v>
      </c>
      <c r="AX470" s="13" t="s">
        <v>72</v>
      </c>
      <c r="AY470" s="160" t="s">
        <v>207</v>
      </c>
    </row>
    <row r="471" spans="2:65" s="14" customFormat="1" ht="10">
      <c r="B471" s="166"/>
      <c r="D471" s="147" t="s">
        <v>219</v>
      </c>
      <c r="E471" s="167" t="s">
        <v>19</v>
      </c>
      <c r="F471" s="168" t="s">
        <v>222</v>
      </c>
      <c r="H471" s="169">
        <v>0.42499999999999999</v>
      </c>
      <c r="I471" s="170"/>
      <c r="L471" s="166"/>
      <c r="M471" s="171"/>
      <c r="T471" s="172"/>
      <c r="AT471" s="167" t="s">
        <v>219</v>
      </c>
      <c r="AU471" s="167" t="s">
        <v>92</v>
      </c>
      <c r="AV471" s="14" t="s">
        <v>111</v>
      </c>
      <c r="AW471" s="14" t="s">
        <v>33</v>
      </c>
      <c r="AX471" s="14" t="s">
        <v>79</v>
      </c>
      <c r="AY471" s="167" t="s">
        <v>207</v>
      </c>
    </row>
    <row r="472" spans="2:65" s="1" customFormat="1" ht="24.15" customHeight="1">
      <c r="B472" s="34"/>
      <c r="C472" s="134" t="s">
        <v>692</v>
      </c>
      <c r="D472" s="134" t="s">
        <v>209</v>
      </c>
      <c r="E472" s="135" t="s">
        <v>693</v>
      </c>
      <c r="F472" s="136" t="s">
        <v>694</v>
      </c>
      <c r="G472" s="137" t="s">
        <v>237</v>
      </c>
      <c r="H472" s="138">
        <v>6.9000000000000006E-2</v>
      </c>
      <c r="I472" s="139"/>
      <c r="J472" s="140">
        <f>ROUND(I472*H472,2)</f>
        <v>0</v>
      </c>
      <c r="K472" s="136" t="s">
        <v>213</v>
      </c>
      <c r="L472" s="34"/>
      <c r="M472" s="141" t="s">
        <v>19</v>
      </c>
      <c r="N472" s="142" t="s">
        <v>43</v>
      </c>
      <c r="P472" s="143">
        <f>O472*H472</f>
        <v>0</v>
      </c>
      <c r="Q472" s="143">
        <v>0</v>
      </c>
      <c r="R472" s="143">
        <f>Q472*H472</f>
        <v>0</v>
      </c>
      <c r="S472" s="143">
        <v>1.244</v>
      </c>
      <c r="T472" s="144">
        <f>S472*H472</f>
        <v>8.583600000000001E-2</v>
      </c>
      <c r="AR472" s="145" t="s">
        <v>111</v>
      </c>
      <c r="AT472" s="145" t="s">
        <v>209</v>
      </c>
      <c r="AU472" s="145" t="s">
        <v>92</v>
      </c>
      <c r="AY472" s="19" t="s">
        <v>207</v>
      </c>
      <c r="BE472" s="146">
        <f>IF(N472="základní",J472,0)</f>
        <v>0</v>
      </c>
      <c r="BF472" s="146">
        <f>IF(N472="snížená",J472,0)</f>
        <v>0</v>
      </c>
      <c r="BG472" s="146">
        <f>IF(N472="zákl. přenesená",J472,0)</f>
        <v>0</v>
      </c>
      <c r="BH472" s="146">
        <f>IF(N472="sníž. přenesená",J472,0)</f>
        <v>0</v>
      </c>
      <c r="BI472" s="146">
        <f>IF(N472="nulová",J472,0)</f>
        <v>0</v>
      </c>
      <c r="BJ472" s="19" t="s">
        <v>79</v>
      </c>
      <c r="BK472" s="146">
        <f>ROUND(I472*H472,2)</f>
        <v>0</v>
      </c>
      <c r="BL472" s="19" t="s">
        <v>111</v>
      </c>
      <c r="BM472" s="145" t="s">
        <v>695</v>
      </c>
    </row>
    <row r="473" spans="2:65" s="1" customFormat="1" ht="18">
      <c r="B473" s="34"/>
      <c r="D473" s="147" t="s">
        <v>215</v>
      </c>
      <c r="F473" s="148" t="s">
        <v>696</v>
      </c>
      <c r="I473" s="149"/>
      <c r="L473" s="34"/>
      <c r="M473" s="150"/>
      <c r="T473" s="55"/>
      <c r="AT473" s="19" t="s">
        <v>215</v>
      </c>
      <c r="AU473" s="19" t="s">
        <v>92</v>
      </c>
    </row>
    <row r="474" spans="2:65" s="1" customFormat="1" ht="10">
      <c r="B474" s="34"/>
      <c r="D474" s="151" t="s">
        <v>217</v>
      </c>
      <c r="F474" s="152" t="s">
        <v>697</v>
      </c>
      <c r="I474" s="149"/>
      <c r="L474" s="34"/>
      <c r="M474" s="150"/>
      <c r="T474" s="55"/>
      <c r="AT474" s="19" t="s">
        <v>217</v>
      </c>
      <c r="AU474" s="19" t="s">
        <v>92</v>
      </c>
    </row>
    <row r="475" spans="2:65" s="12" customFormat="1" ht="20">
      <c r="B475" s="153"/>
      <c r="D475" s="147" t="s">
        <v>219</v>
      </c>
      <c r="E475" s="154" t="s">
        <v>19</v>
      </c>
      <c r="F475" s="155" t="s">
        <v>698</v>
      </c>
      <c r="H475" s="154" t="s">
        <v>19</v>
      </c>
      <c r="I475" s="156"/>
      <c r="L475" s="153"/>
      <c r="M475" s="157"/>
      <c r="T475" s="158"/>
      <c r="AT475" s="154" t="s">
        <v>219</v>
      </c>
      <c r="AU475" s="154" t="s">
        <v>92</v>
      </c>
      <c r="AV475" s="12" t="s">
        <v>79</v>
      </c>
      <c r="AW475" s="12" t="s">
        <v>33</v>
      </c>
      <c r="AX475" s="12" t="s">
        <v>72</v>
      </c>
      <c r="AY475" s="154" t="s">
        <v>207</v>
      </c>
    </row>
    <row r="476" spans="2:65" s="13" customFormat="1" ht="10">
      <c r="B476" s="159"/>
      <c r="D476" s="147" t="s">
        <v>219</v>
      </c>
      <c r="E476" s="160" t="s">
        <v>19</v>
      </c>
      <c r="F476" s="161" t="s">
        <v>699</v>
      </c>
      <c r="H476" s="162">
        <v>1.2999999999999999E-2</v>
      </c>
      <c r="I476" s="163"/>
      <c r="L476" s="159"/>
      <c r="M476" s="164"/>
      <c r="T476" s="165"/>
      <c r="AT476" s="160" t="s">
        <v>219</v>
      </c>
      <c r="AU476" s="160" t="s">
        <v>92</v>
      </c>
      <c r="AV476" s="13" t="s">
        <v>81</v>
      </c>
      <c r="AW476" s="13" t="s">
        <v>33</v>
      </c>
      <c r="AX476" s="13" t="s">
        <v>72</v>
      </c>
      <c r="AY476" s="160" t="s">
        <v>207</v>
      </c>
    </row>
    <row r="477" spans="2:65" s="12" customFormat="1" ht="10">
      <c r="B477" s="153"/>
      <c r="D477" s="147" t="s">
        <v>219</v>
      </c>
      <c r="E477" s="154" t="s">
        <v>19</v>
      </c>
      <c r="F477" s="155" t="s">
        <v>700</v>
      </c>
      <c r="H477" s="154" t="s">
        <v>19</v>
      </c>
      <c r="I477" s="156"/>
      <c r="L477" s="153"/>
      <c r="M477" s="157"/>
      <c r="T477" s="158"/>
      <c r="AT477" s="154" t="s">
        <v>219</v>
      </c>
      <c r="AU477" s="154" t="s">
        <v>92</v>
      </c>
      <c r="AV477" s="12" t="s">
        <v>79</v>
      </c>
      <c r="AW477" s="12" t="s">
        <v>33</v>
      </c>
      <c r="AX477" s="12" t="s">
        <v>72</v>
      </c>
      <c r="AY477" s="154" t="s">
        <v>207</v>
      </c>
    </row>
    <row r="478" spans="2:65" s="13" customFormat="1" ht="10">
      <c r="B478" s="159"/>
      <c r="D478" s="147" t="s">
        <v>219</v>
      </c>
      <c r="E478" s="160" t="s">
        <v>19</v>
      </c>
      <c r="F478" s="161" t="s">
        <v>701</v>
      </c>
      <c r="H478" s="162">
        <v>5.6000000000000001E-2</v>
      </c>
      <c r="I478" s="163"/>
      <c r="L478" s="159"/>
      <c r="M478" s="164"/>
      <c r="T478" s="165"/>
      <c r="AT478" s="160" t="s">
        <v>219</v>
      </c>
      <c r="AU478" s="160" t="s">
        <v>92</v>
      </c>
      <c r="AV478" s="13" t="s">
        <v>81</v>
      </c>
      <c r="AW478" s="13" t="s">
        <v>33</v>
      </c>
      <c r="AX478" s="13" t="s">
        <v>72</v>
      </c>
      <c r="AY478" s="160" t="s">
        <v>207</v>
      </c>
    </row>
    <row r="479" spans="2:65" s="14" customFormat="1" ht="10">
      <c r="B479" s="166"/>
      <c r="D479" s="147" t="s">
        <v>219</v>
      </c>
      <c r="E479" s="167" t="s">
        <v>19</v>
      </c>
      <c r="F479" s="168" t="s">
        <v>222</v>
      </c>
      <c r="H479" s="169">
        <v>6.9000000000000006E-2</v>
      </c>
      <c r="I479" s="170"/>
      <c r="L479" s="166"/>
      <c r="M479" s="171"/>
      <c r="T479" s="172"/>
      <c r="AT479" s="167" t="s">
        <v>219</v>
      </c>
      <c r="AU479" s="167" t="s">
        <v>92</v>
      </c>
      <c r="AV479" s="14" t="s">
        <v>111</v>
      </c>
      <c r="AW479" s="14" t="s">
        <v>33</v>
      </c>
      <c r="AX479" s="14" t="s">
        <v>79</v>
      </c>
      <c r="AY479" s="167" t="s">
        <v>207</v>
      </c>
    </row>
    <row r="480" spans="2:65" s="1" customFormat="1" ht="24.15" customHeight="1">
      <c r="B480" s="34"/>
      <c r="C480" s="134" t="s">
        <v>702</v>
      </c>
      <c r="D480" s="134" t="s">
        <v>209</v>
      </c>
      <c r="E480" s="135" t="s">
        <v>703</v>
      </c>
      <c r="F480" s="136" t="s">
        <v>704</v>
      </c>
      <c r="G480" s="137" t="s">
        <v>212</v>
      </c>
      <c r="H480" s="138">
        <v>126.16</v>
      </c>
      <c r="I480" s="139"/>
      <c r="J480" s="140">
        <f>ROUND(I480*H480,2)</f>
        <v>0</v>
      </c>
      <c r="K480" s="136" t="s">
        <v>213</v>
      </c>
      <c r="L480" s="34"/>
      <c r="M480" s="141" t="s">
        <v>19</v>
      </c>
      <c r="N480" s="142" t="s">
        <v>43</v>
      </c>
      <c r="P480" s="143">
        <f>O480*H480</f>
        <v>0</v>
      </c>
      <c r="Q480" s="143">
        <v>0</v>
      </c>
      <c r="R480" s="143">
        <f>Q480*H480</f>
        <v>0</v>
      </c>
      <c r="S480" s="143">
        <v>0.09</v>
      </c>
      <c r="T480" s="144">
        <f>S480*H480</f>
        <v>11.3544</v>
      </c>
      <c r="AR480" s="145" t="s">
        <v>111</v>
      </c>
      <c r="AT480" s="145" t="s">
        <v>209</v>
      </c>
      <c r="AU480" s="145" t="s">
        <v>92</v>
      </c>
      <c r="AY480" s="19" t="s">
        <v>207</v>
      </c>
      <c r="BE480" s="146">
        <f>IF(N480="základní",J480,0)</f>
        <v>0</v>
      </c>
      <c r="BF480" s="146">
        <f>IF(N480="snížená",J480,0)</f>
        <v>0</v>
      </c>
      <c r="BG480" s="146">
        <f>IF(N480="zákl. přenesená",J480,0)</f>
        <v>0</v>
      </c>
      <c r="BH480" s="146">
        <f>IF(N480="sníž. přenesená",J480,0)</f>
        <v>0</v>
      </c>
      <c r="BI480" s="146">
        <f>IF(N480="nulová",J480,0)</f>
        <v>0</v>
      </c>
      <c r="BJ480" s="19" t="s">
        <v>79</v>
      </c>
      <c r="BK480" s="146">
        <f>ROUND(I480*H480,2)</f>
        <v>0</v>
      </c>
      <c r="BL480" s="19" t="s">
        <v>111</v>
      </c>
      <c r="BM480" s="145" t="s">
        <v>705</v>
      </c>
    </row>
    <row r="481" spans="2:65" s="1" customFormat="1" ht="18">
      <c r="B481" s="34"/>
      <c r="D481" s="147" t="s">
        <v>215</v>
      </c>
      <c r="F481" s="148" t="s">
        <v>706</v>
      </c>
      <c r="I481" s="149"/>
      <c r="L481" s="34"/>
      <c r="M481" s="150"/>
      <c r="T481" s="55"/>
      <c r="AT481" s="19" t="s">
        <v>215</v>
      </c>
      <c r="AU481" s="19" t="s">
        <v>92</v>
      </c>
    </row>
    <row r="482" spans="2:65" s="1" customFormat="1" ht="10">
      <c r="B482" s="34"/>
      <c r="D482" s="151" t="s">
        <v>217</v>
      </c>
      <c r="F482" s="152" t="s">
        <v>707</v>
      </c>
      <c r="I482" s="149"/>
      <c r="L482" s="34"/>
      <c r="M482" s="150"/>
      <c r="T482" s="55"/>
      <c r="AT482" s="19" t="s">
        <v>217</v>
      </c>
      <c r="AU482" s="19" t="s">
        <v>92</v>
      </c>
    </row>
    <row r="483" spans="2:65" s="12" customFormat="1" ht="10">
      <c r="B483" s="153"/>
      <c r="D483" s="147" t="s">
        <v>219</v>
      </c>
      <c r="E483" s="154" t="s">
        <v>19</v>
      </c>
      <c r="F483" s="155" t="s">
        <v>473</v>
      </c>
      <c r="H483" s="154" t="s">
        <v>19</v>
      </c>
      <c r="I483" s="156"/>
      <c r="L483" s="153"/>
      <c r="M483" s="157"/>
      <c r="T483" s="158"/>
      <c r="AT483" s="154" t="s">
        <v>219</v>
      </c>
      <c r="AU483" s="154" t="s">
        <v>92</v>
      </c>
      <c r="AV483" s="12" t="s">
        <v>79</v>
      </c>
      <c r="AW483" s="12" t="s">
        <v>33</v>
      </c>
      <c r="AX483" s="12" t="s">
        <v>72</v>
      </c>
      <c r="AY483" s="154" t="s">
        <v>207</v>
      </c>
    </row>
    <row r="484" spans="2:65" s="13" customFormat="1" ht="10">
      <c r="B484" s="159"/>
      <c r="D484" s="147" t="s">
        <v>219</v>
      </c>
      <c r="E484" s="160" t="s">
        <v>19</v>
      </c>
      <c r="F484" s="161" t="s">
        <v>474</v>
      </c>
      <c r="H484" s="162">
        <v>126.16</v>
      </c>
      <c r="I484" s="163"/>
      <c r="L484" s="159"/>
      <c r="M484" s="164"/>
      <c r="T484" s="165"/>
      <c r="AT484" s="160" t="s">
        <v>219</v>
      </c>
      <c r="AU484" s="160" t="s">
        <v>92</v>
      </c>
      <c r="AV484" s="13" t="s">
        <v>81</v>
      </c>
      <c r="AW484" s="13" t="s">
        <v>33</v>
      </c>
      <c r="AX484" s="13" t="s">
        <v>72</v>
      </c>
      <c r="AY484" s="160" t="s">
        <v>207</v>
      </c>
    </row>
    <row r="485" spans="2:65" s="14" customFormat="1" ht="10">
      <c r="B485" s="166"/>
      <c r="D485" s="147" t="s">
        <v>219</v>
      </c>
      <c r="E485" s="167" t="s">
        <v>19</v>
      </c>
      <c r="F485" s="168" t="s">
        <v>222</v>
      </c>
      <c r="H485" s="169">
        <v>126.16</v>
      </c>
      <c r="I485" s="170"/>
      <c r="L485" s="166"/>
      <c r="M485" s="171"/>
      <c r="T485" s="172"/>
      <c r="AT485" s="167" t="s">
        <v>219</v>
      </c>
      <c r="AU485" s="167" t="s">
        <v>92</v>
      </c>
      <c r="AV485" s="14" t="s">
        <v>111</v>
      </c>
      <c r="AW485" s="14" t="s">
        <v>33</v>
      </c>
      <c r="AX485" s="14" t="s">
        <v>79</v>
      </c>
      <c r="AY485" s="167" t="s">
        <v>207</v>
      </c>
    </row>
    <row r="486" spans="2:65" s="1" customFormat="1" ht="24.15" customHeight="1">
      <c r="B486" s="34"/>
      <c r="C486" s="134" t="s">
        <v>708</v>
      </c>
      <c r="D486" s="134" t="s">
        <v>209</v>
      </c>
      <c r="E486" s="135" t="s">
        <v>709</v>
      </c>
      <c r="F486" s="136" t="s">
        <v>710</v>
      </c>
      <c r="G486" s="137" t="s">
        <v>212</v>
      </c>
      <c r="H486" s="138">
        <v>1.157</v>
      </c>
      <c r="I486" s="139"/>
      <c r="J486" s="140">
        <f>ROUND(I486*H486,2)</f>
        <v>0</v>
      </c>
      <c r="K486" s="136" t="s">
        <v>213</v>
      </c>
      <c r="L486" s="34"/>
      <c r="M486" s="141" t="s">
        <v>19</v>
      </c>
      <c r="N486" s="142" t="s">
        <v>43</v>
      </c>
      <c r="P486" s="143">
        <f>O486*H486</f>
        <v>0</v>
      </c>
      <c r="Q486" s="143">
        <v>0</v>
      </c>
      <c r="R486" s="143">
        <f>Q486*H486</f>
        <v>0</v>
      </c>
      <c r="S486" s="143">
        <v>4.1000000000000002E-2</v>
      </c>
      <c r="T486" s="144">
        <f>S486*H486</f>
        <v>4.7437E-2</v>
      </c>
      <c r="AR486" s="145" t="s">
        <v>111</v>
      </c>
      <c r="AT486" s="145" t="s">
        <v>209</v>
      </c>
      <c r="AU486" s="145" t="s">
        <v>92</v>
      </c>
      <c r="AY486" s="19" t="s">
        <v>207</v>
      </c>
      <c r="BE486" s="146">
        <f>IF(N486="základní",J486,0)</f>
        <v>0</v>
      </c>
      <c r="BF486" s="146">
        <f>IF(N486="snížená",J486,0)</f>
        <v>0</v>
      </c>
      <c r="BG486" s="146">
        <f>IF(N486="zákl. přenesená",J486,0)</f>
        <v>0</v>
      </c>
      <c r="BH486" s="146">
        <f>IF(N486="sníž. přenesená",J486,0)</f>
        <v>0</v>
      </c>
      <c r="BI486" s="146">
        <f>IF(N486="nulová",J486,0)</f>
        <v>0</v>
      </c>
      <c r="BJ486" s="19" t="s">
        <v>79</v>
      </c>
      <c r="BK486" s="146">
        <f>ROUND(I486*H486,2)</f>
        <v>0</v>
      </c>
      <c r="BL486" s="19" t="s">
        <v>111</v>
      </c>
      <c r="BM486" s="145" t="s">
        <v>711</v>
      </c>
    </row>
    <row r="487" spans="2:65" s="1" customFormat="1" ht="27">
      <c r="B487" s="34"/>
      <c r="D487" s="147" t="s">
        <v>215</v>
      </c>
      <c r="F487" s="148" t="s">
        <v>712</v>
      </c>
      <c r="I487" s="149"/>
      <c r="L487" s="34"/>
      <c r="M487" s="150"/>
      <c r="T487" s="55"/>
      <c r="AT487" s="19" t="s">
        <v>215</v>
      </c>
      <c r="AU487" s="19" t="s">
        <v>92</v>
      </c>
    </row>
    <row r="488" spans="2:65" s="1" customFormat="1" ht="10">
      <c r="B488" s="34"/>
      <c r="D488" s="151" t="s">
        <v>217</v>
      </c>
      <c r="F488" s="152" t="s">
        <v>713</v>
      </c>
      <c r="I488" s="149"/>
      <c r="L488" s="34"/>
      <c r="M488" s="150"/>
      <c r="T488" s="55"/>
      <c r="AT488" s="19" t="s">
        <v>217</v>
      </c>
      <c r="AU488" s="19" t="s">
        <v>92</v>
      </c>
    </row>
    <row r="489" spans="2:65" s="12" customFormat="1" ht="10">
      <c r="B489" s="153"/>
      <c r="D489" s="147" t="s">
        <v>219</v>
      </c>
      <c r="E489" s="154" t="s">
        <v>19</v>
      </c>
      <c r="F489" s="155" t="s">
        <v>714</v>
      </c>
      <c r="H489" s="154" t="s">
        <v>19</v>
      </c>
      <c r="I489" s="156"/>
      <c r="L489" s="153"/>
      <c r="M489" s="157"/>
      <c r="T489" s="158"/>
      <c r="AT489" s="154" t="s">
        <v>219</v>
      </c>
      <c r="AU489" s="154" t="s">
        <v>92</v>
      </c>
      <c r="AV489" s="12" t="s">
        <v>79</v>
      </c>
      <c r="AW489" s="12" t="s">
        <v>33</v>
      </c>
      <c r="AX489" s="12" t="s">
        <v>72</v>
      </c>
      <c r="AY489" s="154" t="s">
        <v>207</v>
      </c>
    </row>
    <row r="490" spans="2:65" s="13" customFormat="1" ht="10">
      <c r="B490" s="159"/>
      <c r="D490" s="147" t="s">
        <v>219</v>
      </c>
      <c r="E490" s="160" t="s">
        <v>19</v>
      </c>
      <c r="F490" s="161" t="s">
        <v>715</v>
      </c>
      <c r="H490" s="162">
        <v>1.157</v>
      </c>
      <c r="I490" s="163"/>
      <c r="L490" s="159"/>
      <c r="M490" s="164"/>
      <c r="T490" s="165"/>
      <c r="AT490" s="160" t="s">
        <v>219</v>
      </c>
      <c r="AU490" s="160" t="s">
        <v>92</v>
      </c>
      <c r="AV490" s="13" t="s">
        <v>81</v>
      </c>
      <c r="AW490" s="13" t="s">
        <v>33</v>
      </c>
      <c r="AX490" s="13" t="s">
        <v>72</v>
      </c>
      <c r="AY490" s="160" t="s">
        <v>207</v>
      </c>
    </row>
    <row r="491" spans="2:65" s="14" customFormat="1" ht="10">
      <c r="B491" s="166"/>
      <c r="D491" s="147" t="s">
        <v>219</v>
      </c>
      <c r="E491" s="167" t="s">
        <v>19</v>
      </c>
      <c r="F491" s="168" t="s">
        <v>222</v>
      </c>
      <c r="H491" s="169">
        <v>1.157</v>
      </c>
      <c r="I491" s="170"/>
      <c r="L491" s="166"/>
      <c r="M491" s="171"/>
      <c r="T491" s="172"/>
      <c r="AT491" s="167" t="s">
        <v>219</v>
      </c>
      <c r="AU491" s="167" t="s">
        <v>92</v>
      </c>
      <c r="AV491" s="14" t="s">
        <v>111</v>
      </c>
      <c r="AW491" s="14" t="s">
        <v>33</v>
      </c>
      <c r="AX491" s="14" t="s">
        <v>79</v>
      </c>
      <c r="AY491" s="167" t="s">
        <v>207</v>
      </c>
    </row>
    <row r="492" spans="2:65" s="1" customFormat="1" ht="21.75" customHeight="1">
      <c r="B492" s="34"/>
      <c r="C492" s="134" t="s">
        <v>716</v>
      </c>
      <c r="D492" s="134" t="s">
        <v>209</v>
      </c>
      <c r="E492" s="135" t="s">
        <v>717</v>
      </c>
      <c r="F492" s="136" t="s">
        <v>718</v>
      </c>
      <c r="G492" s="137" t="s">
        <v>212</v>
      </c>
      <c r="H492" s="138">
        <v>1.9530000000000001</v>
      </c>
      <c r="I492" s="139"/>
      <c r="J492" s="140">
        <f>ROUND(I492*H492,2)</f>
        <v>0</v>
      </c>
      <c r="K492" s="136" t="s">
        <v>213</v>
      </c>
      <c r="L492" s="34"/>
      <c r="M492" s="141" t="s">
        <v>19</v>
      </c>
      <c r="N492" s="142" t="s">
        <v>43</v>
      </c>
      <c r="P492" s="143">
        <f>O492*H492</f>
        <v>0</v>
      </c>
      <c r="Q492" s="143">
        <v>0</v>
      </c>
      <c r="R492" s="143">
        <f>Q492*H492</f>
        <v>0</v>
      </c>
      <c r="S492" s="143">
        <v>7.5999999999999998E-2</v>
      </c>
      <c r="T492" s="144">
        <f>S492*H492</f>
        <v>0.148428</v>
      </c>
      <c r="AR492" s="145" t="s">
        <v>111</v>
      </c>
      <c r="AT492" s="145" t="s">
        <v>209</v>
      </c>
      <c r="AU492" s="145" t="s">
        <v>92</v>
      </c>
      <c r="AY492" s="19" t="s">
        <v>207</v>
      </c>
      <c r="BE492" s="146">
        <f>IF(N492="základní",J492,0)</f>
        <v>0</v>
      </c>
      <c r="BF492" s="146">
        <f>IF(N492="snížená",J492,0)</f>
        <v>0</v>
      </c>
      <c r="BG492" s="146">
        <f>IF(N492="zákl. přenesená",J492,0)</f>
        <v>0</v>
      </c>
      <c r="BH492" s="146">
        <f>IF(N492="sníž. přenesená",J492,0)</f>
        <v>0</v>
      </c>
      <c r="BI492" s="146">
        <f>IF(N492="nulová",J492,0)</f>
        <v>0</v>
      </c>
      <c r="BJ492" s="19" t="s">
        <v>79</v>
      </c>
      <c r="BK492" s="146">
        <f>ROUND(I492*H492,2)</f>
        <v>0</v>
      </c>
      <c r="BL492" s="19" t="s">
        <v>111</v>
      </c>
      <c r="BM492" s="145" t="s">
        <v>719</v>
      </c>
    </row>
    <row r="493" spans="2:65" s="1" customFormat="1" ht="18">
      <c r="B493" s="34"/>
      <c r="D493" s="147" t="s">
        <v>215</v>
      </c>
      <c r="F493" s="148" t="s">
        <v>720</v>
      </c>
      <c r="I493" s="149"/>
      <c r="L493" s="34"/>
      <c r="M493" s="150"/>
      <c r="T493" s="55"/>
      <c r="AT493" s="19" t="s">
        <v>215</v>
      </c>
      <c r="AU493" s="19" t="s">
        <v>92</v>
      </c>
    </row>
    <row r="494" spans="2:65" s="1" customFormat="1" ht="10">
      <c r="B494" s="34"/>
      <c r="D494" s="151" t="s">
        <v>217</v>
      </c>
      <c r="F494" s="152" t="s">
        <v>721</v>
      </c>
      <c r="I494" s="149"/>
      <c r="L494" s="34"/>
      <c r="M494" s="150"/>
      <c r="T494" s="55"/>
      <c r="AT494" s="19" t="s">
        <v>217</v>
      </c>
      <c r="AU494" s="19" t="s">
        <v>92</v>
      </c>
    </row>
    <row r="495" spans="2:65" s="13" customFormat="1" ht="10">
      <c r="B495" s="159"/>
      <c r="D495" s="147" t="s">
        <v>219</v>
      </c>
      <c r="E495" s="160" t="s">
        <v>19</v>
      </c>
      <c r="F495" s="161" t="s">
        <v>722</v>
      </c>
      <c r="H495" s="162">
        <v>1.9530000000000001</v>
      </c>
      <c r="I495" s="163"/>
      <c r="L495" s="159"/>
      <c r="M495" s="164"/>
      <c r="T495" s="165"/>
      <c r="AT495" s="160" t="s">
        <v>219</v>
      </c>
      <c r="AU495" s="160" t="s">
        <v>92</v>
      </c>
      <c r="AV495" s="13" t="s">
        <v>81</v>
      </c>
      <c r="AW495" s="13" t="s">
        <v>33</v>
      </c>
      <c r="AX495" s="13" t="s">
        <v>79</v>
      </c>
      <c r="AY495" s="160" t="s">
        <v>207</v>
      </c>
    </row>
    <row r="496" spans="2:65" s="1" customFormat="1" ht="21.75" customHeight="1">
      <c r="B496" s="34"/>
      <c r="C496" s="134" t="s">
        <v>723</v>
      </c>
      <c r="D496" s="134" t="s">
        <v>209</v>
      </c>
      <c r="E496" s="135" t="s">
        <v>724</v>
      </c>
      <c r="F496" s="136" t="s">
        <v>725</v>
      </c>
      <c r="G496" s="137" t="s">
        <v>212</v>
      </c>
      <c r="H496" s="138">
        <v>12.458</v>
      </c>
      <c r="I496" s="139"/>
      <c r="J496" s="140">
        <f>ROUND(I496*H496,2)</f>
        <v>0</v>
      </c>
      <c r="K496" s="136" t="s">
        <v>213</v>
      </c>
      <c r="L496" s="34"/>
      <c r="M496" s="141" t="s">
        <v>19</v>
      </c>
      <c r="N496" s="142" t="s">
        <v>43</v>
      </c>
      <c r="P496" s="143">
        <f>O496*H496</f>
        <v>0</v>
      </c>
      <c r="Q496" s="143">
        <v>0</v>
      </c>
      <c r="R496" s="143">
        <f>Q496*H496</f>
        <v>0</v>
      </c>
      <c r="S496" s="143">
        <v>6.3E-2</v>
      </c>
      <c r="T496" s="144">
        <f>S496*H496</f>
        <v>0.78485400000000005</v>
      </c>
      <c r="AR496" s="145" t="s">
        <v>111</v>
      </c>
      <c r="AT496" s="145" t="s">
        <v>209</v>
      </c>
      <c r="AU496" s="145" t="s">
        <v>92</v>
      </c>
      <c r="AY496" s="19" t="s">
        <v>207</v>
      </c>
      <c r="BE496" s="146">
        <f>IF(N496="základní",J496,0)</f>
        <v>0</v>
      </c>
      <c r="BF496" s="146">
        <f>IF(N496="snížená",J496,0)</f>
        <v>0</v>
      </c>
      <c r="BG496" s="146">
        <f>IF(N496="zákl. přenesená",J496,0)</f>
        <v>0</v>
      </c>
      <c r="BH496" s="146">
        <f>IF(N496="sníž. přenesená",J496,0)</f>
        <v>0</v>
      </c>
      <c r="BI496" s="146">
        <f>IF(N496="nulová",J496,0)</f>
        <v>0</v>
      </c>
      <c r="BJ496" s="19" t="s">
        <v>79</v>
      </c>
      <c r="BK496" s="146">
        <f>ROUND(I496*H496,2)</f>
        <v>0</v>
      </c>
      <c r="BL496" s="19" t="s">
        <v>111</v>
      </c>
      <c r="BM496" s="145" t="s">
        <v>726</v>
      </c>
    </row>
    <row r="497" spans="2:65" s="1" customFormat="1" ht="18">
      <c r="B497" s="34"/>
      <c r="D497" s="147" t="s">
        <v>215</v>
      </c>
      <c r="F497" s="148" t="s">
        <v>727</v>
      </c>
      <c r="I497" s="149"/>
      <c r="L497" s="34"/>
      <c r="M497" s="150"/>
      <c r="T497" s="55"/>
      <c r="AT497" s="19" t="s">
        <v>215</v>
      </c>
      <c r="AU497" s="19" t="s">
        <v>92</v>
      </c>
    </row>
    <row r="498" spans="2:65" s="1" customFormat="1" ht="10">
      <c r="B498" s="34"/>
      <c r="D498" s="151" t="s">
        <v>217</v>
      </c>
      <c r="F498" s="152" t="s">
        <v>728</v>
      </c>
      <c r="I498" s="149"/>
      <c r="L498" s="34"/>
      <c r="M498" s="150"/>
      <c r="T498" s="55"/>
      <c r="AT498" s="19" t="s">
        <v>217</v>
      </c>
      <c r="AU498" s="19" t="s">
        <v>92</v>
      </c>
    </row>
    <row r="499" spans="2:65" s="13" customFormat="1" ht="10">
      <c r="B499" s="159"/>
      <c r="D499" s="147" t="s">
        <v>219</v>
      </c>
      <c r="E499" s="160" t="s">
        <v>19</v>
      </c>
      <c r="F499" s="161" t="s">
        <v>298</v>
      </c>
      <c r="H499" s="162">
        <v>2.069</v>
      </c>
      <c r="I499" s="163"/>
      <c r="L499" s="159"/>
      <c r="M499" s="164"/>
      <c r="T499" s="165"/>
      <c r="AT499" s="160" t="s">
        <v>219</v>
      </c>
      <c r="AU499" s="160" t="s">
        <v>92</v>
      </c>
      <c r="AV499" s="13" t="s">
        <v>81</v>
      </c>
      <c r="AW499" s="13" t="s">
        <v>33</v>
      </c>
      <c r="AX499" s="13" t="s">
        <v>72</v>
      </c>
      <c r="AY499" s="160" t="s">
        <v>207</v>
      </c>
    </row>
    <row r="500" spans="2:65" s="13" customFormat="1" ht="10">
      <c r="B500" s="159"/>
      <c r="D500" s="147" t="s">
        <v>219</v>
      </c>
      <c r="E500" s="160" t="s">
        <v>19</v>
      </c>
      <c r="F500" s="161" t="s">
        <v>729</v>
      </c>
      <c r="H500" s="162">
        <v>3.2389999999999999</v>
      </c>
      <c r="I500" s="163"/>
      <c r="L500" s="159"/>
      <c r="M500" s="164"/>
      <c r="T500" s="165"/>
      <c r="AT500" s="160" t="s">
        <v>219</v>
      </c>
      <c r="AU500" s="160" t="s">
        <v>92</v>
      </c>
      <c r="AV500" s="13" t="s">
        <v>81</v>
      </c>
      <c r="AW500" s="13" t="s">
        <v>33</v>
      </c>
      <c r="AX500" s="13" t="s">
        <v>72</v>
      </c>
      <c r="AY500" s="160" t="s">
        <v>207</v>
      </c>
    </row>
    <row r="501" spans="2:65" s="13" customFormat="1" ht="10">
      <c r="B501" s="159"/>
      <c r="D501" s="147" t="s">
        <v>219</v>
      </c>
      <c r="E501" s="160" t="s">
        <v>19</v>
      </c>
      <c r="F501" s="161" t="s">
        <v>730</v>
      </c>
      <c r="H501" s="162">
        <v>2.1629999999999998</v>
      </c>
      <c r="I501" s="163"/>
      <c r="L501" s="159"/>
      <c r="M501" s="164"/>
      <c r="T501" s="165"/>
      <c r="AT501" s="160" t="s">
        <v>219</v>
      </c>
      <c r="AU501" s="160" t="s">
        <v>92</v>
      </c>
      <c r="AV501" s="13" t="s">
        <v>81</v>
      </c>
      <c r="AW501" s="13" t="s">
        <v>33</v>
      </c>
      <c r="AX501" s="13" t="s">
        <v>72</v>
      </c>
      <c r="AY501" s="160" t="s">
        <v>207</v>
      </c>
    </row>
    <row r="502" spans="2:65" s="13" customFormat="1" ht="10">
      <c r="B502" s="159"/>
      <c r="D502" s="147" t="s">
        <v>219</v>
      </c>
      <c r="E502" s="160" t="s">
        <v>19</v>
      </c>
      <c r="F502" s="161" t="s">
        <v>731</v>
      </c>
      <c r="H502" s="162">
        <v>4.9870000000000001</v>
      </c>
      <c r="I502" s="163"/>
      <c r="L502" s="159"/>
      <c r="M502" s="164"/>
      <c r="T502" s="165"/>
      <c r="AT502" s="160" t="s">
        <v>219</v>
      </c>
      <c r="AU502" s="160" t="s">
        <v>92</v>
      </c>
      <c r="AV502" s="13" t="s">
        <v>81</v>
      </c>
      <c r="AW502" s="13" t="s">
        <v>33</v>
      </c>
      <c r="AX502" s="13" t="s">
        <v>72</v>
      </c>
      <c r="AY502" s="160" t="s">
        <v>207</v>
      </c>
    </row>
    <row r="503" spans="2:65" s="14" customFormat="1" ht="10">
      <c r="B503" s="166"/>
      <c r="D503" s="147" t="s">
        <v>219</v>
      </c>
      <c r="E503" s="167" t="s">
        <v>19</v>
      </c>
      <c r="F503" s="168" t="s">
        <v>222</v>
      </c>
      <c r="H503" s="169">
        <v>12.458</v>
      </c>
      <c r="I503" s="170"/>
      <c r="L503" s="166"/>
      <c r="M503" s="171"/>
      <c r="T503" s="172"/>
      <c r="AT503" s="167" t="s">
        <v>219</v>
      </c>
      <c r="AU503" s="167" t="s">
        <v>92</v>
      </c>
      <c r="AV503" s="14" t="s">
        <v>111</v>
      </c>
      <c r="AW503" s="14" t="s">
        <v>33</v>
      </c>
      <c r="AX503" s="14" t="s">
        <v>79</v>
      </c>
      <c r="AY503" s="167" t="s">
        <v>207</v>
      </c>
    </row>
    <row r="504" spans="2:65" s="11" customFormat="1" ht="20.9" customHeight="1">
      <c r="B504" s="122"/>
      <c r="D504" s="123" t="s">
        <v>71</v>
      </c>
      <c r="E504" s="132" t="s">
        <v>732</v>
      </c>
      <c r="F504" s="132" t="s">
        <v>733</v>
      </c>
      <c r="I504" s="125"/>
      <c r="J504" s="133">
        <f>BK504</f>
        <v>0</v>
      </c>
      <c r="L504" s="122"/>
      <c r="M504" s="127"/>
      <c r="P504" s="128">
        <f>SUM(P505:P559)</f>
        <v>0</v>
      </c>
      <c r="R504" s="128">
        <f>SUM(R505:R559)</f>
        <v>3.7453600000000001E-3</v>
      </c>
      <c r="T504" s="129">
        <f>SUM(T505:T559)</f>
        <v>4.7168039999999998</v>
      </c>
      <c r="AR504" s="123" t="s">
        <v>79</v>
      </c>
      <c r="AT504" s="130" t="s">
        <v>71</v>
      </c>
      <c r="AU504" s="130" t="s">
        <v>81</v>
      </c>
      <c r="AY504" s="123" t="s">
        <v>207</v>
      </c>
      <c r="BK504" s="131">
        <f>SUM(BK505:BK559)</f>
        <v>0</v>
      </c>
    </row>
    <row r="505" spans="2:65" s="1" customFormat="1" ht="24.15" customHeight="1">
      <c r="B505" s="34"/>
      <c r="C505" s="134" t="s">
        <v>734</v>
      </c>
      <c r="D505" s="134" t="s">
        <v>209</v>
      </c>
      <c r="E505" s="135" t="s">
        <v>735</v>
      </c>
      <c r="F505" s="136" t="s">
        <v>736</v>
      </c>
      <c r="G505" s="137" t="s">
        <v>244</v>
      </c>
      <c r="H505" s="138">
        <v>1</v>
      </c>
      <c r="I505" s="139"/>
      <c r="J505" s="140">
        <f>ROUND(I505*H505,2)</f>
        <v>0</v>
      </c>
      <c r="K505" s="136" t="s">
        <v>213</v>
      </c>
      <c r="L505" s="34"/>
      <c r="M505" s="141" t="s">
        <v>19</v>
      </c>
      <c r="N505" s="142" t="s">
        <v>43</v>
      </c>
      <c r="P505" s="143">
        <f>O505*H505</f>
        <v>0</v>
      </c>
      <c r="Q505" s="143">
        <v>0</v>
      </c>
      <c r="R505" s="143">
        <f>Q505*H505</f>
        <v>0</v>
      </c>
      <c r="S505" s="143">
        <v>7.3999999999999996E-2</v>
      </c>
      <c r="T505" s="144">
        <f>S505*H505</f>
        <v>7.3999999999999996E-2</v>
      </c>
      <c r="AR505" s="145" t="s">
        <v>111</v>
      </c>
      <c r="AT505" s="145" t="s">
        <v>209</v>
      </c>
      <c r="AU505" s="145" t="s">
        <v>92</v>
      </c>
      <c r="AY505" s="19" t="s">
        <v>207</v>
      </c>
      <c r="BE505" s="146">
        <f>IF(N505="základní",J505,0)</f>
        <v>0</v>
      </c>
      <c r="BF505" s="146">
        <f>IF(N505="snížená",J505,0)</f>
        <v>0</v>
      </c>
      <c r="BG505" s="146">
        <f>IF(N505="zákl. přenesená",J505,0)</f>
        <v>0</v>
      </c>
      <c r="BH505" s="146">
        <f>IF(N505="sníž. přenesená",J505,0)</f>
        <v>0</v>
      </c>
      <c r="BI505" s="146">
        <f>IF(N505="nulová",J505,0)</f>
        <v>0</v>
      </c>
      <c r="BJ505" s="19" t="s">
        <v>79</v>
      </c>
      <c r="BK505" s="146">
        <f>ROUND(I505*H505,2)</f>
        <v>0</v>
      </c>
      <c r="BL505" s="19" t="s">
        <v>111</v>
      </c>
      <c r="BM505" s="145" t="s">
        <v>737</v>
      </c>
    </row>
    <row r="506" spans="2:65" s="1" customFormat="1" ht="27">
      <c r="B506" s="34"/>
      <c r="D506" s="147" t="s">
        <v>215</v>
      </c>
      <c r="F506" s="148" t="s">
        <v>738</v>
      </c>
      <c r="I506" s="149"/>
      <c r="L506" s="34"/>
      <c r="M506" s="150"/>
      <c r="T506" s="55"/>
      <c r="AT506" s="19" t="s">
        <v>215</v>
      </c>
      <c r="AU506" s="19" t="s">
        <v>92</v>
      </c>
    </row>
    <row r="507" spans="2:65" s="1" customFormat="1" ht="10">
      <c r="B507" s="34"/>
      <c r="D507" s="151" t="s">
        <v>217</v>
      </c>
      <c r="F507" s="152" t="s">
        <v>739</v>
      </c>
      <c r="I507" s="149"/>
      <c r="L507" s="34"/>
      <c r="M507" s="150"/>
      <c r="T507" s="55"/>
      <c r="AT507" s="19" t="s">
        <v>217</v>
      </c>
      <c r="AU507" s="19" t="s">
        <v>92</v>
      </c>
    </row>
    <row r="508" spans="2:65" s="13" customFormat="1" ht="10">
      <c r="B508" s="159"/>
      <c r="D508" s="147" t="s">
        <v>219</v>
      </c>
      <c r="E508" s="160" t="s">
        <v>19</v>
      </c>
      <c r="F508" s="161" t="s">
        <v>740</v>
      </c>
      <c r="H508" s="162">
        <v>1</v>
      </c>
      <c r="I508" s="163"/>
      <c r="L508" s="159"/>
      <c r="M508" s="164"/>
      <c r="T508" s="165"/>
      <c r="AT508" s="160" t="s">
        <v>219</v>
      </c>
      <c r="AU508" s="160" t="s">
        <v>92</v>
      </c>
      <c r="AV508" s="13" t="s">
        <v>81</v>
      </c>
      <c r="AW508" s="13" t="s">
        <v>33</v>
      </c>
      <c r="AX508" s="13" t="s">
        <v>79</v>
      </c>
      <c r="AY508" s="160" t="s">
        <v>207</v>
      </c>
    </row>
    <row r="509" spans="2:65" s="1" customFormat="1" ht="24.15" customHeight="1">
      <c r="B509" s="34"/>
      <c r="C509" s="134" t="s">
        <v>741</v>
      </c>
      <c r="D509" s="134" t="s">
        <v>209</v>
      </c>
      <c r="E509" s="135" t="s">
        <v>742</v>
      </c>
      <c r="F509" s="136" t="s">
        <v>743</v>
      </c>
      <c r="G509" s="137" t="s">
        <v>244</v>
      </c>
      <c r="H509" s="138">
        <v>3</v>
      </c>
      <c r="I509" s="139"/>
      <c r="J509" s="140">
        <f>ROUND(I509*H509,2)</f>
        <v>0</v>
      </c>
      <c r="K509" s="136" t="s">
        <v>213</v>
      </c>
      <c r="L509" s="34"/>
      <c r="M509" s="141" t="s">
        <v>19</v>
      </c>
      <c r="N509" s="142" t="s">
        <v>43</v>
      </c>
      <c r="P509" s="143">
        <f>O509*H509</f>
        <v>0</v>
      </c>
      <c r="Q509" s="143">
        <v>0</v>
      </c>
      <c r="R509" s="143">
        <f>Q509*H509</f>
        <v>0</v>
      </c>
      <c r="S509" s="143">
        <v>2.5000000000000001E-2</v>
      </c>
      <c r="T509" s="144">
        <f>S509*H509</f>
        <v>7.5000000000000011E-2</v>
      </c>
      <c r="AR509" s="145" t="s">
        <v>111</v>
      </c>
      <c r="AT509" s="145" t="s">
        <v>209</v>
      </c>
      <c r="AU509" s="145" t="s">
        <v>92</v>
      </c>
      <c r="AY509" s="19" t="s">
        <v>207</v>
      </c>
      <c r="BE509" s="146">
        <f>IF(N509="základní",J509,0)</f>
        <v>0</v>
      </c>
      <c r="BF509" s="146">
        <f>IF(N509="snížená",J509,0)</f>
        <v>0</v>
      </c>
      <c r="BG509" s="146">
        <f>IF(N509="zákl. přenesená",J509,0)</f>
        <v>0</v>
      </c>
      <c r="BH509" s="146">
        <f>IF(N509="sníž. přenesená",J509,0)</f>
        <v>0</v>
      </c>
      <c r="BI509" s="146">
        <f>IF(N509="nulová",J509,0)</f>
        <v>0</v>
      </c>
      <c r="BJ509" s="19" t="s">
        <v>79</v>
      </c>
      <c r="BK509" s="146">
        <f>ROUND(I509*H509,2)</f>
        <v>0</v>
      </c>
      <c r="BL509" s="19" t="s">
        <v>111</v>
      </c>
      <c r="BM509" s="145" t="s">
        <v>744</v>
      </c>
    </row>
    <row r="510" spans="2:65" s="1" customFormat="1" ht="27">
      <c r="B510" s="34"/>
      <c r="D510" s="147" t="s">
        <v>215</v>
      </c>
      <c r="F510" s="148" t="s">
        <v>745</v>
      </c>
      <c r="I510" s="149"/>
      <c r="L510" s="34"/>
      <c r="M510" s="150"/>
      <c r="T510" s="55"/>
      <c r="AT510" s="19" t="s">
        <v>215</v>
      </c>
      <c r="AU510" s="19" t="s">
        <v>92</v>
      </c>
    </row>
    <row r="511" spans="2:65" s="1" customFormat="1" ht="10">
      <c r="B511" s="34"/>
      <c r="D511" s="151" t="s">
        <v>217</v>
      </c>
      <c r="F511" s="152" t="s">
        <v>746</v>
      </c>
      <c r="I511" s="149"/>
      <c r="L511" s="34"/>
      <c r="M511" s="150"/>
      <c r="T511" s="55"/>
      <c r="AT511" s="19" t="s">
        <v>217</v>
      </c>
      <c r="AU511" s="19" t="s">
        <v>92</v>
      </c>
    </row>
    <row r="512" spans="2:65" s="1" customFormat="1" ht="24.15" customHeight="1">
      <c r="B512" s="34"/>
      <c r="C512" s="134" t="s">
        <v>747</v>
      </c>
      <c r="D512" s="134" t="s">
        <v>209</v>
      </c>
      <c r="E512" s="135" t="s">
        <v>748</v>
      </c>
      <c r="F512" s="136" t="s">
        <v>749</v>
      </c>
      <c r="G512" s="137" t="s">
        <v>654</v>
      </c>
      <c r="H512" s="138">
        <v>2</v>
      </c>
      <c r="I512" s="139"/>
      <c r="J512" s="140">
        <f>ROUND(I512*H512,2)</f>
        <v>0</v>
      </c>
      <c r="K512" s="136" t="s">
        <v>213</v>
      </c>
      <c r="L512" s="34"/>
      <c r="M512" s="141" t="s">
        <v>19</v>
      </c>
      <c r="N512" s="142" t="s">
        <v>43</v>
      </c>
      <c r="P512" s="143">
        <f>O512*H512</f>
        <v>0</v>
      </c>
      <c r="Q512" s="143">
        <v>0</v>
      </c>
      <c r="R512" s="143">
        <f>Q512*H512</f>
        <v>0</v>
      </c>
      <c r="S512" s="143">
        <v>4.5999999999999999E-2</v>
      </c>
      <c r="T512" s="144">
        <f>S512*H512</f>
        <v>9.1999999999999998E-2</v>
      </c>
      <c r="AR512" s="145" t="s">
        <v>111</v>
      </c>
      <c r="AT512" s="145" t="s">
        <v>209</v>
      </c>
      <c r="AU512" s="145" t="s">
        <v>92</v>
      </c>
      <c r="AY512" s="19" t="s">
        <v>207</v>
      </c>
      <c r="BE512" s="146">
        <f>IF(N512="základní",J512,0)</f>
        <v>0</v>
      </c>
      <c r="BF512" s="146">
        <f>IF(N512="snížená",J512,0)</f>
        <v>0</v>
      </c>
      <c r="BG512" s="146">
        <f>IF(N512="zákl. přenesená",J512,0)</f>
        <v>0</v>
      </c>
      <c r="BH512" s="146">
        <f>IF(N512="sníž. přenesená",J512,0)</f>
        <v>0</v>
      </c>
      <c r="BI512" s="146">
        <f>IF(N512="nulová",J512,0)</f>
        <v>0</v>
      </c>
      <c r="BJ512" s="19" t="s">
        <v>79</v>
      </c>
      <c r="BK512" s="146">
        <f>ROUND(I512*H512,2)</f>
        <v>0</v>
      </c>
      <c r="BL512" s="19" t="s">
        <v>111</v>
      </c>
      <c r="BM512" s="145" t="s">
        <v>750</v>
      </c>
    </row>
    <row r="513" spans="2:65" s="1" customFormat="1" ht="18">
      <c r="B513" s="34"/>
      <c r="D513" s="147" t="s">
        <v>215</v>
      </c>
      <c r="F513" s="148" t="s">
        <v>751</v>
      </c>
      <c r="I513" s="149"/>
      <c r="L513" s="34"/>
      <c r="M513" s="150"/>
      <c r="T513" s="55"/>
      <c r="AT513" s="19" t="s">
        <v>215</v>
      </c>
      <c r="AU513" s="19" t="s">
        <v>92</v>
      </c>
    </row>
    <row r="514" spans="2:65" s="1" customFormat="1" ht="10">
      <c r="B514" s="34"/>
      <c r="D514" s="151" t="s">
        <v>217</v>
      </c>
      <c r="F514" s="152" t="s">
        <v>752</v>
      </c>
      <c r="I514" s="149"/>
      <c r="L514" s="34"/>
      <c r="M514" s="150"/>
      <c r="T514" s="55"/>
      <c r="AT514" s="19" t="s">
        <v>217</v>
      </c>
      <c r="AU514" s="19" t="s">
        <v>92</v>
      </c>
    </row>
    <row r="515" spans="2:65" s="12" customFormat="1" ht="20">
      <c r="B515" s="153"/>
      <c r="D515" s="147" t="s">
        <v>219</v>
      </c>
      <c r="E515" s="154" t="s">
        <v>19</v>
      </c>
      <c r="F515" s="155" t="s">
        <v>753</v>
      </c>
      <c r="H515" s="154" t="s">
        <v>19</v>
      </c>
      <c r="I515" s="156"/>
      <c r="L515" s="153"/>
      <c r="M515" s="157"/>
      <c r="T515" s="158"/>
      <c r="AT515" s="154" t="s">
        <v>219</v>
      </c>
      <c r="AU515" s="154" t="s">
        <v>92</v>
      </c>
      <c r="AV515" s="12" t="s">
        <v>79</v>
      </c>
      <c r="AW515" s="12" t="s">
        <v>33</v>
      </c>
      <c r="AX515" s="12" t="s">
        <v>72</v>
      </c>
      <c r="AY515" s="154" t="s">
        <v>207</v>
      </c>
    </row>
    <row r="516" spans="2:65" s="13" customFormat="1" ht="10">
      <c r="B516" s="159"/>
      <c r="D516" s="147" t="s">
        <v>219</v>
      </c>
      <c r="E516" s="160" t="s">
        <v>19</v>
      </c>
      <c r="F516" s="161" t="s">
        <v>754</v>
      </c>
      <c r="H516" s="162">
        <v>2</v>
      </c>
      <c r="I516" s="163"/>
      <c r="L516" s="159"/>
      <c r="M516" s="164"/>
      <c r="T516" s="165"/>
      <c r="AT516" s="160" t="s">
        <v>219</v>
      </c>
      <c r="AU516" s="160" t="s">
        <v>92</v>
      </c>
      <c r="AV516" s="13" t="s">
        <v>81</v>
      </c>
      <c r="AW516" s="13" t="s">
        <v>33</v>
      </c>
      <c r="AX516" s="13" t="s">
        <v>72</v>
      </c>
      <c r="AY516" s="160" t="s">
        <v>207</v>
      </c>
    </row>
    <row r="517" spans="2:65" s="14" customFormat="1" ht="10">
      <c r="B517" s="166"/>
      <c r="D517" s="147" t="s">
        <v>219</v>
      </c>
      <c r="E517" s="167" t="s">
        <v>19</v>
      </c>
      <c r="F517" s="168" t="s">
        <v>222</v>
      </c>
      <c r="H517" s="169">
        <v>2</v>
      </c>
      <c r="I517" s="170"/>
      <c r="L517" s="166"/>
      <c r="M517" s="171"/>
      <c r="T517" s="172"/>
      <c r="AT517" s="167" t="s">
        <v>219</v>
      </c>
      <c r="AU517" s="167" t="s">
        <v>92</v>
      </c>
      <c r="AV517" s="14" t="s">
        <v>111</v>
      </c>
      <c r="AW517" s="14" t="s">
        <v>33</v>
      </c>
      <c r="AX517" s="14" t="s">
        <v>79</v>
      </c>
      <c r="AY517" s="167" t="s">
        <v>207</v>
      </c>
    </row>
    <row r="518" spans="2:65" s="1" customFormat="1" ht="24.15" customHeight="1">
      <c r="B518" s="34"/>
      <c r="C518" s="134" t="s">
        <v>755</v>
      </c>
      <c r="D518" s="134" t="s">
        <v>209</v>
      </c>
      <c r="E518" s="135" t="s">
        <v>756</v>
      </c>
      <c r="F518" s="136" t="s">
        <v>757</v>
      </c>
      <c r="G518" s="137" t="s">
        <v>654</v>
      </c>
      <c r="H518" s="138">
        <v>22.071999999999999</v>
      </c>
      <c r="I518" s="139"/>
      <c r="J518" s="140">
        <f>ROUND(I518*H518,2)</f>
        <v>0</v>
      </c>
      <c r="K518" s="136" t="s">
        <v>213</v>
      </c>
      <c r="L518" s="34"/>
      <c r="M518" s="141" t="s">
        <v>19</v>
      </c>
      <c r="N518" s="142" t="s">
        <v>43</v>
      </c>
      <c r="P518" s="143">
        <f>O518*H518</f>
        <v>0</v>
      </c>
      <c r="Q518" s="143">
        <v>8.0000000000000007E-5</v>
      </c>
      <c r="R518" s="143">
        <f>Q518*H518</f>
        <v>1.7657600000000001E-3</v>
      </c>
      <c r="S518" s="143">
        <v>0</v>
      </c>
      <c r="T518" s="144">
        <f>S518*H518</f>
        <v>0</v>
      </c>
      <c r="AR518" s="145" t="s">
        <v>111</v>
      </c>
      <c r="AT518" s="145" t="s">
        <v>209</v>
      </c>
      <c r="AU518" s="145" t="s">
        <v>92</v>
      </c>
      <c r="AY518" s="19" t="s">
        <v>207</v>
      </c>
      <c r="BE518" s="146">
        <f>IF(N518="základní",J518,0)</f>
        <v>0</v>
      </c>
      <c r="BF518" s="146">
        <f>IF(N518="snížená",J518,0)</f>
        <v>0</v>
      </c>
      <c r="BG518" s="146">
        <f>IF(N518="zákl. přenesená",J518,0)</f>
        <v>0</v>
      </c>
      <c r="BH518" s="146">
        <f>IF(N518="sníž. přenesená",J518,0)</f>
        <v>0</v>
      </c>
      <c r="BI518" s="146">
        <f>IF(N518="nulová",J518,0)</f>
        <v>0</v>
      </c>
      <c r="BJ518" s="19" t="s">
        <v>79</v>
      </c>
      <c r="BK518" s="146">
        <f>ROUND(I518*H518,2)</f>
        <v>0</v>
      </c>
      <c r="BL518" s="19" t="s">
        <v>111</v>
      </c>
      <c r="BM518" s="145" t="s">
        <v>758</v>
      </c>
    </row>
    <row r="519" spans="2:65" s="1" customFormat="1" ht="18">
      <c r="B519" s="34"/>
      <c r="D519" s="147" t="s">
        <v>215</v>
      </c>
      <c r="F519" s="148" t="s">
        <v>759</v>
      </c>
      <c r="I519" s="149"/>
      <c r="L519" s="34"/>
      <c r="M519" s="150"/>
      <c r="T519" s="55"/>
      <c r="AT519" s="19" t="s">
        <v>215</v>
      </c>
      <c r="AU519" s="19" t="s">
        <v>92</v>
      </c>
    </row>
    <row r="520" spans="2:65" s="1" customFormat="1" ht="10">
      <c r="B520" s="34"/>
      <c r="D520" s="151" t="s">
        <v>217</v>
      </c>
      <c r="F520" s="152" t="s">
        <v>760</v>
      </c>
      <c r="I520" s="149"/>
      <c r="L520" s="34"/>
      <c r="M520" s="150"/>
      <c r="T520" s="55"/>
      <c r="AT520" s="19" t="s">
        <v>217</v>
      </c>
      <c r="AU520" s="19" t="s">
        <v>92</v>
      </c>
    </row>
    <row r="521" spans="2:65" s="12" customFormat="1" ht="10">
      <c r="B521" s="153"/>
      <c r="D521" s="147" t="s">
        <v>219</v>
      </c>
      <c r="E521" s="154" t="s">
        <v>19</v>
      </c>
      <c r="F521" s="155" t="s">
        <v>316</v>
      </c>
      <c r="H521" s="154" t="s">
        <v>19</v>
      </c>
      <c r="I521" s="156"/>
      <c r="L521" s="153"/>
      <c r="M521" s="157"/>
      <c r="T521" s="158"/>
      <c r="AT521" s="154" t="s">
        <v>219</v>
      </c>
      <c r="AU521" s="154" t="s">
        <v>92</v>
      </c>
      <c r="AV521" s="12" t="s">
        <v>79</v>
      </c>
      <c r="AW521" s="12" t="s">
        <v>33</v>
      </c>
      <c r="AX521" s="12" t="s">
        <v>72</v>
      </c>
      <c r="AY521" s="154" t="s">
        <v>207</v>
      </c>
    </row>
    <row r="522" spans="2:65" s="13" customFormat="1" ht="10">
      <c r="B522" s="159"/>
      <c r="D522" s="147" t="s">
        <v>219</v>
      </c>
      <c r="E522" s="160" t="s">
        <v>19</v>
      </c>
      <c r="F522" s="161" t="s">
        <v>761</v>
      </c>
      <c r="H522" s="162">
        <v>16.8</v>
      </c>
      <c r="I522" s="163"/>
      <c r="L522" s="159"/>
      <c r="M522" s="164"/>
      <c r="T522" s="165"/>
      <c r="AT522" s="160" t="s">
        <v>219</v>
      </c>
      <c r="AU522" s="160" t="s">
        <v>92</v>
      </c>
      <c r="AV522" s="13" t="s">
        <v>81</v>
      </c>
      <c r="AW522" s="13" t="s">
        <v>33</v>
      </c>
      <c r="AX522" s="13" t="s">
        <v>72</v>
      </c>
      <c r="AY522" s="160" t="s">
        <v>207</v>
      </c>
    </row>
    <row r="523" spans="2:65" s="12" customFormat="1" ht="10">
      <c r="B523" s="153"/>
      <c r="D523" s="147" t="s">
        <v>219</v>
      </c>
      <c r="E523" s="154" t="s">
        <v>19</v>
      </c>
      <c r="F523" s="155" t="s">
        <v>318</v>
      </c>
      <c r="H523" s="154" t="s">
        <v>19</v>
      </c>
      <c r="I523" s="156"/>
      <c r="L523" s="153"/>
      <c r="M523" s="157"/>
      <c r="T523" s="158"/>
      <c r="AT523" s="154" t="s">
        <v>219</v>
      </c>
      <c r="AU523" s="154" t="s">
        <v>92</v>
      </c>
      <c r="AV523" s="12" t="s">
        <v>79</v>
      </c>
      <c r="AW523" s="12" t="s">
        <v>33</v>
      </c>
      <c r="AX523" s="12" t="s">
        <v>72</v>
      </c>
      <c r="AY523" s="154" t="s">
        <v>207</v>
      </c>
    </row>
    <row r="524" spans="2:65" s="13" customFormat="1" ht="10">
      <c r="B524" s="159"/>
      <c r="D524" s="147" t="s">
        <v>219</v>
      </c>
      <c r="E524" s="160" t="s">
        <v>19</v>
      </c>
      <c r="F524" s="161" t="s">
        <v>762</v>
      </c>
      <c r="H524" s="162">
        <v>5.2720000000000002</v>
      </c>
      <c r="I524" s="163"/>
      <c r="L524" s="159"/>
      <c r="M524" s="164"/>
      <c r="T524" s="165"/>
      <c r="AT524" s="160" t="s">
        <v>219</v>
      </c>
      <c r="AU524" s="160" t="s">
        <v>92</v>
      </c>
      <c r="AV524" s="13" t="s">
        <v>81</v>
      </c>
      <c r="AW524" s="13" t="s">
        <v>33</v>
      </c>
      <c r="AX524" s="13" t="s">
        <v>72</v>
      </c>
      <c r="AY524" s="160" t="s">
        <v>207</v>
      </c>
    </row>
    <row r="525" spans="2:65" s="14" customFormat="1" ht="10">
      <c r="B525" s="166"/>
      <c r="D525" s="147" t="s">
        <v>219</v>
      </c>
      <c r="E525" s="167" t="s">
        <v>19</v>
      </c>
      <c r="F525" s="168" t="s">
        <v>222</v>
      </c>
      <c r="H525" s="169">
        <v>22.071999999999999</v>
      </c>
      <c r="I525" s="170"/>
      <c r="L525" s="166"/>
      <c r="M525" s="171"/>
      <c r="T525" s="172"/>
      <c r="AT525" s="167" t="s">
        <v>219</v>
      </c>
      <c r="AU525" s="167" t="s">
        <v>92</v>
      </c>
      <c r="AV525" s="14" t="s">
        <v>111</v>
      </c>
      <c r="AW525" s="14" t="s">
        <v>33</v>
      </c>
      <c r="AX525" s="14" t="s">
        <v>79</v>
      </c>
      <c r="AY525" s="167" t="s">
        <v>207</v>
      </c>
    </row>
    <row r="526" spans="2:65" s="1" customFormat="1" ht="33" customHeight="1">
      <c r="B526" s="34"/>
      <c r="C526" s="134" t="s">
        <v>763</v>
      </c>
      <c r="D526" s="134" t="s">
        <v>209</v>
      </c>
      <c r="E526" s="135" t="s">
        <v>764</v>
      </c>
      <c r="F526" s="136" t="s">
        <v>765</v>
      </c>
      <c r="G526" s="137" t="s">
        <v>654</v>
      </c>
      <c r="H526" s="138">
        <v>6.1180000000000003</v>
      </c>
      <c r="I526" s="139"/>
      <c r="J526" s="140">
        <f>ROUND(I526*H526,2)</f>
        <v>0</v>
      </c>
      <c r="K526" s="136" t="s">
        <v>213</v>
      </c>
      <c r="L526" s="34"/>
      <c r="M526" s="141" t="s">
        <v>19</v>
      </c>
      <c r="N526" s="142" t="s">
        <v>43</v>
      </c>
      <c r="P526" s="143">
        <f>O526*H526</f>
        <v>0</v>
      </c>
      <c r="Q526" s="143">
        <v>2.0000000000000001E-4</v>
      </c>
      <c r="R526" s="143">
        <f>Q526*H526</f>
        <v>1.2236E-3</v>
      </c>
      <c r="S526" s="143">
        <v>0</v>
      </c>
      <c r="T526" s="144">
        <f>S526*H526</f>
        <v>0</v>
      </c>
      <c r="AR526" s="145" t="s">
        <v>111</v>
      </c>
      <c r="AT526" s="145" t="s">
        <v>209</v>
      </c>
      <c r="AU526" s="145" t="s">
        <v>92</v>
      </c>
      <c r="AY526" s="19" t="s">
        <v>207</v>
      </c>
      <c r="BE526" s="146">
        <f>IF(N526="základní",J526,0)</f>
        <v>0</v>
      </c>
      <c r="BF526" s="146">
        <f>IF(N526="snížená",J526,0)</f>
        <v>0</v>
      </c>
      <c r="BG526" s="146">
        <f>IF(N526="zákl. přenesená",J526,0)</f>
        <v>0</v>
      </c>
      <c r="BH526" s="146">
        <f>IF(N526="sníž. přenesená",J526,0)</f>
        <v>0</v>
      </c>
      <c r="BI526" s="146">
        <f>IF(N526="nulová",J526,0)</f>
        <v>0</v>
      </c>
      <c r="BJ526" s="19" t="s">
        <v>79</v>
      </c>
      <c r="BK526" s="146">
        <f>ROUND(I526*H526,2)</f>
        <v>0</v>
      </c>
      <c r="BL526" s="19" t="s">
        <v>111</v>
      </c>
      <c r="BM526" s="145" t="s">
        <v>766</v>
      </c>
    </row>
    <row r="527" spans="2:65" s="1" customFormat="1" ht="18">
      <c r="B527" s="34"/>
      <c r="D527" s="147" t="s">
        <v>215</v>
      </c>
      <c r="F527" s="148" t="s">
        <v>767</v>
      </c>
      <c r="I527" s="149"/>
      <c r="L527" s="34"/>
      <c r="M527" s="150"/>
      <c r="T527" s="55"/>
      <c r="AT527" s="19" t="s">
        <v>215</v>
      </c>
      <c r="AU527" s="19" t="s">
        <v>92</v>
      </c>
    </row>
    <row r="528" spans="2:65" s="1" customFormat="1" ht="10">
      <c r="B528" s="34"/>
      <c r="D528" s="151" t="s">
        <v>217</v>
      </c>
      <c r="F528" s="152" t="s">
        <v>768</v>
      </c>
      <c r="I528" s="149"/>
      <c r="L528" s="34"/>
      <c r="M528" s="150"/>
      <c r="T528" s="55"/>
      <c r="AT528" s="19" t="s">
        <v>217</v>
      </c>
      <c r="AU528" s="19" t="s">
        <v>92</v>
      </c>
    </row>
    <row r="529" spans="2:65" s="12" customFormat="1" ht="10">
      <c r="B529" s="153"/>
      <c r="D529" s="147" t="s">
        <v>219</v>
      </c>
      <c r="E529" s="154" t="s">
        <v>19</v>
      </c>
      <c r="F529" s="155" t="s">
        <v>316</v>
      </c>
      <c r="H529" s="154" t="s">
        <v>19</v>
      </c>
      <c r="I529" s="156"/>
      <c r="L529" s="153"/>
      <c r="M529" s="157"/>
      <c r="T529" s="158"/>
      <c r="AT529" s="154" t="s">
        <v>219</v>
      </c>
      <c r="AU529" s="154" t="s">
        <v>92</v>
      </c>
      <c r="AV529" s="12" t="s">
        <v>79</v>
      </c>
      <c r="AW529" s="12" t="s">
        <v>33</v>
      </c>
      <c r="AX529" s="12" t="s">
        <v>72</v>
      </c>
      <c r="AY529" s="154" t="s">
        <v>207</v>
      </c>
    </row>
    <row r="530" spans="2:65" s="13" customFormat="1" ht="10">
      <c r="B530" s="159"/>
      <c r="D530" s="147" t="s">
        <v>219</v>
      </c>
      <c r="E530" s="160" t="s">
        <v>19</v>
      </c>
      <c r="F530" s="161" t="s">
        <v>769</v>
      </c>
      <c r="H530" s="162">
        <v>4.8</v>
      </c>
      <c r="I530" s="163"/>
      <c r="L530" s="159"/>
      <c r="M530" s="164"/>
      <c r="T530" s="165"/>
      <c r="AT530" s="160" t="s">
        <v>219</v>
      </c>
      <c r="AU530" s="160" t="s">
        <v>92</v>
      </c>
      <c r="AV530" s="13" t="s">
        <v>81</v>
      </c>
      <c r="AW530" s="13" t="s">
        <v>33</v>
      </c>
      <c r="AX530" s="13" t="s">
        <v>72</v>
      </c>
      <c r="AY530" s="160" t="s">
        <v>207</v>
      </c>
    </row>
    <row r="531" spans="2:65" s="12" customFormat="1" ht="10">
      <c r="B531" s="153"/>
      <c r="D531" s="147" t="s">
        <v>219</v>
      </c>
      <c r="E531" s="154" t="s">
        <v>19</v>
      </c>
      <c r="F531" s="155" t="s">
        <v>318</v>
      </c>
      <c r="H531" s="154" t="s">
        <v>19</v>
      </c>
      <c r="I531" s="156"/>
      <c r="L531" s="153"/>
      <c r="M531" s="157"/>
      <c r="T531" s="158"/>
      <c r="AT531" s="154" t="s">
        <v>219</v>
      </c>
      <c r="AU531" s="154" t="s">
        <v>92</v>
      </c>
      <c r="AV531" s="12" t="s">
        <v>79</v>
      </c>
      <c r="AW531" s="12" t="s">
        <v>33</v>
      </c>
      <c r="AX531" s="12" t="s">
        <v>72</v>
      </c>
      <c r="AY531" s="154" t="s">
        <v>207</v>
      </c>
    </row>
    <row r="532" spans="2:65" s="13" customFormat="1" ht="10">
      <c r="B532" s="159"/>
      <c r="D532" s="147" t="s">
        <v>219</v>
      </c>
      <c r="E532" s="160" t="s">
        <v>19</v>
      </c>
      <c r="F532" s="161" t="s">
        <v>770</v>
      </c>
      <c r="H532" s="162">
        <v>1.3180000000000001</v>
      </c>
      <c r="I532" s="163"/>
      <c r="L532" s="159"/>
      <c r="M532" s="164"/>
      <c r="T532" s="165"/>
      <c r="AT532" s="160" t="s">
        <v>219</v>
      </c>
      <c r="AU532" s="160" t="s">
        <v>92</v>
      </c>
      <c r="AV532" s="13" t="s">
        <v>81</v>
      </c>
      <c r="AW532" s="13" t="s">
        <v>33</v>
      </c>
      <c r="AX532" s="13" t="s">
        <v>72</v>
      </c>
      <c r="AY532" s="160" t="s">
        <v>207</v>
      </c>
    </row>
    <row r="533" spans="2:65" s="14" customFormat="1" ht="10">
      <c r="B533" s="166"/>
      <c r="D533" s="147" t="s">
        <v>219</v>
      </c>
      <c r="E533" s="167" t="s">
        <v>19</v>
      </c>
      <c r="F533" s="168" t="s">
        <v>222</v>
      </c>
      <c r="H533" s="169">
        <v>6.1180000000000003</v>
      </c>
      <c r="I533" s="170"/>
      <c r="L533" s="166"/>
      <c r="M533" s="171"/>
      <c r="T533" s="172"/>
      <c r="AT533" s="167" t="s">
        <v>219</v>
      </c>
      <c r="AU533" s="167" t="s">
        <v>92</v>
      </c>
      <c r="AV533" s="14" t="s">
        <v>111</v>
      </c>
      <c r="AW533" s="14" t="s">
        <v>33</v>
      </c>
      <c r="AX533" s="14" t="s">
        <v>79</v>
      </c>
      <c r="AY533" s="167" t="s">
        <v>207</v>
      </c>
    </row>
    <row r="534" spans="2:65" s="1" customFormat="1" ht="33" customHeight="1">
      <c r="B534" s="34"/>
      <c r="C534" s="134" t="s">
        <v>771</v>
      </c>
      <c r="D534" s="134" t="s">
        <v>209</v>
      </c>
      <c r="E534" s="135" t="s">
        <v>772</v>
      </c>
      <c r="F534" s="136" t="s">
        <v>773</v>
      </c>
      <c r="G534" s="137" t="s">
        <v>654</v>
      </c>
      <c r="H534" s="138">
        <v>1.8</v>
      </c>
      <c r="I534" s="139"/>
      <c r="J534" s="140">
        <f>ROUND(I534*H534,2)</f>
        <v>0</v>
      </c>
      <c r="K534" s="136" t="s">
        <v>213</v>
      </c>
      <c r="L534" s="34"/>
      <c r="M534" s="141" t="s">
        <v>19</v>
      </c>
      <c r="N534" s="142" t="s">
        <v>43</v>
      </c>
      <c r="P534" s="143">
        <f>O534*H534</f>
        <v>0</v>
      </c>
      <c r="Q534" s="143">
        <v>4.2000000000000002E-4</v>
      </c>
      <c r="R534" s="143">
        <f>Q534*H534</f>
        <v>7.5600000000000005E-4</v>
      </c>
      <c r="S534" s="143">
        <v>0</v>
      </c>
      <c r="T534" s="144">
        <f>S534*H534</f>
        <v>0</v>
      </c>
      <c r="AR534" s="145" t="s">
        <v>111</v>
      </c>
      <c r="AT534" s="145" t="s">
        <v>209</v>
      </c>
      <c r="AU534" s="145" t="s">
        <v>92</v>
      </c>
      <c r="AY534" s="19" t="s">
        <v>207</v>
      </c>
      <c r="BE534" s="146">
        <f>IF(N534="základní",J534,0)</f>
        <v>0</v>
      </c>
      <c r="BF534" s="146">
        <f>IF(N534="snížená",J534,0)</f>
        <v>0</v>
      </c>
      <c r="BG534" s="146">
        <f>IF(N534="zákl. přenesená",J534,0)</f>
        <v>0</v>
      </c>
      <c r="BH534" s="146">
        <f>IF(N534="sníž. přenesená",J534,0)</f>
        <v>0</v>
      </c>
      <c r="BI534" s="146">
        <f>IF(N534="nulová",J534,0)</f>
        <v>0</v>
      </c>
      <c r="BJ534" s="19" t="s">
        <v>79</v>
      </c>
      <c r="BK534" s="146">
        <f>ROUND(I534*H534,2)</f>
        <v>0</v>
      </c>
      <c r="BL534" s="19" t="s">
        <v>111</v>
      </c>
      <c r="BM534" s="145" t="s">
        <v>774</v>
      </c>
    </row>
    <row r="535" spans="2:65" s="1" customFormat="1" ht="18">
      <c r="B535" s="34"/>
      <c r="D535" s="147" t="s">
        <v>215</v>
      </c>
      <c r="F535" s="148" t="s">
        <v>775</v>
      </c>
      <c r="I535" s="149"/>
      <c r="L535" s="34"/>
      <c r="M535" s="150"/>
      <c r="T535" s="55"/>
      <c r="AT535" s="19" t="s">
        <v>215</v>
      </c>
      <c r="AU535" s="19" t="s">
        <v>92</v>
      </c>
    </row>
    <row r="536" spans="2:65" s="1" customFormat="1" ht="10">
      <c r="B536" s="34"/>
      <c r="D536" s="151" t="s">
        <v>217</v>
      </c>
      <c r="F536" s="152" t="s">
        <v>776</v>
      </c>
      <c r="I536" s="149"/>
      <c r="L536" s="34"/>
      <c r="M536" s="150"/>
      <c r="T536" s="55"/>
      <c r="AT536" s="19" t="s">
        <v>217</v>
      </c>
      <c r="AU536" s="19" t="s">
        <v>92</v>
      </c>
    </row>
    <row r="537" spans="2:65" s="13" customFormat="1" ht="10">
      <c r="B537" s="159"/>
      <c r="D537" s="147" t="s">
        <v>219</v>
      </c>
      <c r="E537" s="160" t="s">
        <v>19</v>
      </c>
      <c r="F537" s="161" t="s">
        <v>777</v>
      </c>
      <c r="H537" s="162">
        <v>1.8</v>
      </c>
      <c r="I537" s="163"/>
      <c r="L537" s="159"/>
      <c r="M537" s="164"/>
      <c r="T537" s="165"/>
      <c r="AT537" s="160" t="s">
        <v>219</v>
      </c>
      <c r="AU537" s="160" t="s">
        <v>92</v>
      </c>
      <c r="AV537" s="13" t="s">
        <v>81</v>
      </c>
      <c r="AW537" s="13" t="s">
        <v>33</v>
      </c>
      <c r="AX537" s="13" t="s">
        <v>79</v>
      </c>
      <c r="AY537" s="160" t="s">
        <v>207</v>
      </c>
    </row>
    <row r="538" spans="2:65" s="1" customFormat="1" ht="24.15" customHeight="1">
      <c r="B538" s="34"/>
      <c r="C538" s="134" t="s">
        <v>778</v>
      </c>
      <c r="D538" s="134" t="s">
        <v>209</v>
      </c>
      <c r="E538" s="135" t="s">
        <v>779</v>
      </c>
      <c r="F538" s="136" t="s">
        <v>780</v>
      </c>
      <c r="G538" s="137" t="s">
        <v>654</v>
      </c>
      <c r="H538" s="138">
        <v>5.4</v>
      </c>
      <c r="I538" s="139"/>
      <c r="J538" s="140">
        <f>ROUND(I538*H538,2)</f>
        <v>0</v>
      </c>
      <c r="K538" s="136" t="s">
        <v>213</v>
      </c>
      <c r="L538" s="34"/>
      <c r="M538" s="141" t="s">
        <v>19</v>
      </c>
      <c r="N538" s="142" t="s">
        <v>43</v>
      </c>
      <c r="P538" s="143">
        <f>O538*H538</f>
        <v>0</v>
      </c>
      <c r="Q538" s="143">
        <v>0</v>
      </c>
      <c r="R538" s="143">
        <f>Q538*H538</f>
        <v>0</v>
      </c>
      <c r="S538" s="143">
        <v>0</v>
      </c>
      <c r="T538" s="144">
        <f>S538*H538</f>
        <v>0</v>
      </c>
      <c r="AR538" s="145" t="s">
        <v>111</v>
      </c>
      <c r="AT538" s="145" t="s">
        <v>209</v>
      </c>
      <c r="AU538" s="145" t="s">
        <v>92</v>
      </c>
      <c r="AY538" s="19" t="s">
        <v>207</v>
      </c>
      <c r="BE538" s="146">
        <f>IF(N538="základní",J538,0)</f>
        <v>0</v>
      </c>
      <c r="BF538" s="146">
        <f>IF(N538="snížená",J538,0)</f>
        <v>0</v>
      </c>
      <c r="BG538" s="146">
        <f>IF(N538="zákl. přenesená",J538,0)</f>
        <v>0</v>
      </c>
      <c r="BH538" s="146">
        <f>IF(N538="sníž. přenesená",J538,0)</f>
        <v>0</v>
      </c>
      <c r="BI538" s="146">
        <f>IF(N538="nulová",J538,0)</f>
        <v>0</v>
      </c>
      <c r="BJ538" s="19" t="s">
        <v>79</v>
      </c>
      <c r="BK538" s="146">
        <f>ROUND(I538*H538,2)</f>
        <v>0</v>
      </c>
      <c r="BL538" s="19" t="s">
        <v>111</v>
      </c>
      <c r="BM538" s="145" t="s">
        <v>781</v>
      </c>
    </row>
    <row r="539" spans="2:65" s="1" customFormat="1" ht="18">
      <c r="B539" s="34"/>
      <c r="D539" s="147" t="s">
        <v>215</v>
      </c>
      <c r="F539" s="148" t="s">
        <v>782</v>
      </c>
      <c r="I539" s="149"/>
      <c r="L539" s="34"/>
      <c r="M539" s="150"/>
      <c r="T539" s="55"/>
      <c r="AT539" s="19" t="s">
        <v>215</v>
      </c>
      <c r="AU539" s="19" t="s">
        <v>92</v>
      </c>
    </row>
    <row r="540" spans="2:65" s="1" customFormat="1" ht="10">
      <c r="B540" s="34"/>
      <c r="D540" s="151" t="s">
        <v>217</v>
      </c>
      <c r="F540" s="152" t="s">
        <v>783</v>
      </c>
      <c r="I540" s="149"/>
      <c r="L540" s="34"/>
      <c r="M540" s="150"/>
      <c r="T540" s="55"/>
      <c r="AT540" s="19" t="s">
        <v>217</v>
      </c>
      <c r="AU540" s="19" t="s">
        <v>92</v>
      </c>
    </row>
    <row r="541" spans="2:65" s="12" customFormat="1" ht="20">
      <c r="B541" s="153"/>
      <c r="D541" s="147" t="s">
        <v>219</v>
      </c>
      <c r="E541" s="154" t="s">
        <v>19</v>
      </c>
      <c r="F541" s="155" t="s">
        <v>753</v>
      </c>
      <c r="H541" s="154" t="s">
        <v>19</v>
      </c>
      <c r="I541" s="156"/>
      <c r="L541" s="153"/>
      <c r="M541" s="157"/>
      <c r="T541" s="158"/>
      <c r="AT541" s="154" t="s">
        <v>219</v>
      </c>
      <c r="AU541" s="154" t="s">
        <v>92</v>
      </c>
      <c r="AV541" s="12" t="s">
        <v>79</v>
      </c>
      <c r="AW541" s="12" t="s">
        <v>33</v>
      </c>
      <c r="AX541" s="12" t="s">
        <v>72</v>
      </c>
      <c r="AY541" s="154" t="s">
        <v>207</v>
      </c>
    </row>
    <row r="542" spans="2:65" s="13" customFormat="1" ht="10">
      <c r="B542" s="159"/>
      <c r="D542" s="147" t="s">
        <v>219</v>
      </c>
      <c r="E542" s="160" t="s">
        <v>19</v>
      </c>
      <c r="F542" s="161" t="s">
        <v>784</v>
      </c>
      <c r="H542" s="162">
        <v>5.4</v>
      </c>
      <c r="I542" s="163"/>
      <c r="L542" s="159"/>
      <c r="M542" s="164"/>
      <c r="T542" s="165"/>
      <c r="AT542" s="160" t="s">
        <v>219</v>
      </c>
      <c r="AU542" s="160" t="s">
        <v>92</v>
      </c>
      <c r="AV542" s="13" t="s">
        <v>81</v>
      </c>
      <c r="AW542" s="13" t="s">
        <v>33</v>
      </c>
      <c r="AX542" s="13" t="s">
        <v>72</v>
      </c>
      <c r="AY542" s="160" t="s">
        <v>207</v>
      </c>
    </row>
    <row r="543" spans="2:65" s="14" customFormat="1" ht="10">
      <c r="B543" s="166"/>
      <c r="D543" s="147" t="s">
        <v>219</v>
      </c>
      <c r="E543" s="167" t="s">
        <v>19</v>
      </c>
      <c r="F543" s="168" t="s">
        <v>222</v>
      </c>
      <c r="H543" s="169">
        <v>5.4</v>
      </c>
      <c r="I543" s="170"/>
      <c r="L543" s="166"/>
      <c r="M543" s="171"/>
      <c r="T543" s="172"/>
      <c r="AT543" s="167" t="s">
        <v>219</v>
      </c>
      <c r="AU543" s="167" t="s">
        <v>92</v>
      </c>
      <c r="AV543" s="14" t="s">
        <v>111</v>
      </c>
      <c r="AW543" s="14" t="s">
        <v>33</v>
      </c>
      <c r="AX543" s="14" t="s">
        <v>79</v>
      </c>
      <c r="AY543" s="167" t="s">
        <v>207</v>
      </c>
    </row>
    <row r="544" spans="2:65" s="1" customFormat="1" ht="37.75" customHeight="1">
      <c r="B544" s="34"/>
      <c r="C544" s="134" t="s">
        <v>785</v>
      </c>
      <c r="D544" s="134" t="s">
        <v>209</v>
      </c>
      <c r="E544" s="135" t="s">
        <v>786</v>
      </c>
      <c r="F544" s="136" t="s">
        <v>787</v>
      </c>
      <c r="G544" s="137" t="s">
        <v>212</v>
      </c>
      <c r="H544" s="138">
        <v>126.16</v>
      </c>
      <c r="I544" s="139"/>
      <c r="J544" s="140">
        <f>ROUND(I544*H544,2)</f>
        <v>0</v>
      </c>
      <c r="K544" s="136" t="s">
        <v>213</v>
      </c>
      <c r="L544" s="34"/>
      <c r="M544" s="141" t="s">
        <v>19</v>
      </c>
      <c r="N544" s="142" t="s">
        <v>43</v>
      </c>
      <c r="P544" s="143">
        <f>O544*H544</f>
        <v>0</v>
      </c>
      <c r="Q544" s="143">
        <v>0</v>
      </c>
      <c r="R544" s="143">
        <f>Q544*H544</f>
        <v>0</v>
      </c>
      <c r="S544" s="143">
        <v>0.01</v>
      </c>
      <c r="T544" s="144">
        <f>S544*H544</f>
        <v>1.2616000000000001</v>
      </c>
      <c r="AR544" s="145" t="s">
        <v>111</v>
      </c>
      <c r="AT544" s="145" t="s">
        <v>209</v>
      </c>
      <c r="AU544" s="145" t="s">
        <v>92</v>
      </c>
      <c r="AY544" s="19" t="s">
        <v>207</v>
      </c>
      <c r="BE544" s="146">
        <f>IF(N544="základní",J544,0)</f>
        <v>0</v>
      </c>
      <c r="BF544" s="146">
        <f>IF(N544="snížená",J544,0)</f>
        <v>0</v>
      </c>
      <c r="BG544" s="146">
        <f>IF(N544="zákl. přenesená",J544,0)</f>
        <v>0</v>
      </c>
      <c r="BH544" s="146">
        <f>IF(N544="sníž. přenesená",J544,0)</f>
        <v>0</v>
      </c>
      <c r="BI544" s="146">
        <f>IF(N544="nulová",J544,0)</f>
        <v>0</v>
      </c>
      <c r="BJ544" s="19" t="s">
        <v>79</v>
      </c>
      <c r="BK544" s="146">
        <f>ROUND(I544*H544,2)</f>
        <v>0</v>
      </c>
      <c r="BL544" s="19" t="s">
        <v>111</v>
      </c>
      <c r="BM544" s="145" t="s">
        <v>788</v>
      </c>
    </row>
    <row r="545" spans="2:65" s="1" customFormat="1" ht="18">
      <c r="B545" s="34"/>
      <c r="D545" s="147" t="s">
        <v>215</v>
      </c>
      <c r="F545" s="148" t="s">
        <v>789</v>
      </c>
      <c r="I545" s="149"/>
      <c r="L545" s="34"/>
      <c r="M545" s="150"/>
      <c r="T545" s="55"/>
      <c r="AT545" s="19" t="s">
        <v>215</v>
      </c>
      <c r="AU545" s="19" t="s">
        <v>92</v>
      </c>
    </row>
    <row r="546" spans="2:65" s="1" customFormat="1" ht="10">
      <c r="B546" s="34"/>
      <c r="D546" s="151" t="s">
        <v>217</v>
      </c>
      <c r="F546" s="152" t="s">
        <v>790</v>
      </c>
      <c r="I546" s="149"/>
      <c r="L546" s="34"/>
      <c r="M546" s="150"/>
      <c r="T546" s="55"/>
      <c r="AT546" s="19" t="s">
        <v>217</v>
      </c>
      <c r="AU546" s="19" t="s">
        <v>92</v>
      </c>
    </row>
    <row r="547" spans="2:65" s="13" customFormat="1" ht="10">
      <c r="B547" s="159"/>
      <c r="D547" s="147" t="s">
        <v>219</v>
      </c>
      <c r="E547" s="160" t="s">
        <v>19</v>
      </c>
      <c r="F547" s="161" t="s">
        <v>145</v>
      </c>
      <c r="H547" s="162">
        <v>126.16</v>
      </c>
      <c r="I547" s="163"/>
      <c r="L547" s="159"/>
      <c r="M547" s="164"/>
      <c r="T547" s="165"/>
      <c r="AT547" s="160" t="s">
        <v>219</v>
      </c>
      <c r="AU547" s="160" t="s">
        <v>92</v>
      </c>
      <c r="AV547" s="13" t="s">
        <v>81</v>
      </c>
      <c r="AW547" s="13" t="s">
        <v>33</v>
      </c>
      <c r="AX547" s="13" t="s">
        <v>79</v>
      </c>
      <c r="AY547" s="160" t="s">
        <v>207</v>
      </c>
    </row>
    <row r="548" spans="2:65" s="1" customFormat="1" ht="37.75" customHeight="1">
      <c r="B548" s="34"/>
      <c r="C548" s="134" t="s">
        <v>791</v>
      </c>
      <c r="D548" s="134" t="s">
        <v>209</v>
      </c>
      <c r="E548" s="135" t="s">
        <v>792</v>
      </c>
      <c r="F548" s="136" t="s">
        <v>793</v>
      </c>
      <c r="G548" s="137" t="s">
        <v>212</v>
      </c>
      <c r="H548" s="138">
        <v>311.70999999999998</v>
      </c>
      <c r="I548" s="139"/>
      <c r="J548" s="140">
        <f>ROUND(I548*H548,2)</f>
        <v>0</v>
      </c>
      <c r="K548" s="136" t="s">
        <v>213</v>
      </c>
      <c r="L548" s="34"/>
      <c r="M548" s="141" t="s">
        <v>19</v>
      </c>
      <c r="N548" s="142" t="s">
        <v>43</v>
      </c>
      <c r="P548" s="143">
        <f>O548*H548</f>
        <v>0</v>
      </c>
      <c r="Q548" s="143">
        <v>0</v>
      </c>
      <c r="R548" s="143">
        <f>Q548*H548</f>
        <v>0</v>
      </c>
      <c r="S548" s="143">
        <v>0.01</v>
      </c>
      <c r="T548" s="144">
        <f>S548*H548</f>
        <v>3.1170999999999998</v>
      </c>
      <c r="AR548" s="145" t="s">
        <v>111</v>
      </c>
      <c r="AT548" s="145" t="s">
        <v>209</v>
      </c>
      <c r="AU548" s="145" t="s">
        <v>92</v>
      </c>
      <c r="AY548" s="19" t="s">
        <v>207</v>
      </c>
      <c r="BE548" s="146">
        <f>IF(N548="základní",J548,0)</f>
        <v>0</v>
      </c>
      <c r="BF548" s="146">
        <f>IF(N548="snížená",J548,0)</f>
        <v>0</v>
      </c>
      <c r="BG548" s="146">
        <f>IF(N548="zákl. přenesená",J548,0)</f>
        <v>0</v>
      </c>
      <c r="BH548" s="146">
        <f>IF(N548="sníž. přenesená",J548,0)</f>
        <v>0</v>
      </c>
      <c r="BI548" s="146">
        <f>IF(N548="nulová",J548,0)</f>
        <v>0</v>
      </c>
      <c r="BJ548" s="19" t="s">
        <v>79</v>
      </c>
      <c r="BK548" s="146">
        <f>ROUND(I548*H548,2)</f>
        <v>0</v>
      </c>
      <c r="BL548" s="19" t="s">
        <v>111</v>
      </c>
      <c r="BM548" s="145" t="s">
        <v>794</v>
      </c>
    </row>
    <row r="549" spans="2:65" s="1" customFormat="1" ht="27">
      <c r="B549" s="34"/>
      <c r="D549" s="147" t="s">
        <v>215</v>
      </c>
      <c r="F549" s="148" t="s">
        <v>795</v>
      </c>
      <c r="I549" s="149"/>
      <c r="L549" s="34"/>
      <c r="M549" s="150"/>
      <c r="T549" s="55"/>
      <c r="AT549" s="19" t="s">
        <v>215</v>
      </c>
      <c r="AU549" s="19" t="s">
        <v>92</v>
      </c>
    </row>
    <row r="550" spans="2:65" s="1" customFormat="1" ht="10">
      <c r="B550" s="34"/>
      <c r="D550" s="151" t="s">
        <v>217</v>
      </c>
      <c r="F550" s="152" t="s">
        <v>796</v>
      </c>
      <c r="I550" s="149"/>
      <c r="L550" s="34"/>
      <c r="M550" s="150"/>
      <c r="T550" s="55"/>
      <c r="AT550" s="19" t="s">
        <v>217</v>
      </c>
      <c r="AU550" s="19" t="s">
        <v>92</v>
      </c>
    </row>
    <row r="551" spans="2:65" s="13" customFormat="1" ht="10">
      <c r="B551" s="159"/>
      <c r="D551" s="147" t="s">
        <v>219</v>
      </c>
      <c r="E551" s="160" t="s">
        <v>19</v>
      </c>
      <c r="F551" s="161" t="s">
        <v>143</v>
      </c>
      <c r="H551" s="162">
        <v>311.70999999999998</v>
      </c>
      <c r="I551" s="163"/>
      <c r="L551" s="159"/>
      <c r="M551" s="164"/>
      <c r="T551" s="165"/>
      <c r="AT551" s="160" t="s">
        <v>219</v>
      </c>
      <c r="AU551" s="160" t="s">
        <v>92</v>
      </c>
      <c r="AV551" s="13" t="s">
        <v>81</v>
      </c>
      <c r="AW551" s="13" t="s">
        <v>33</v>
      </c>
      <c r="AX551" s="13" t="s">
        <v>79</v>
      </c>
      <c r="AY551" s="160" t="s">
        <v>207</v>
      </c>
    </row>
    <row r="552" spans="2:65" s="1" customFormat="1" ht="24.15" customHeight="1">
      <c r="B552" s="34"/>
      <c r="C552" s="134" t="s">
        <v>797</v>
      </c>
      <c r="D552" s="134" t="s">
        <v>209</v>
      </c>
      <c r="E552" s="135" t="s">
        <v>798</v>
      </c>
      <c r="F552" s="136" t="s">
        <v>799</v>
      </c>
      <c r="G552" s="137" t="s">
        <v>212</v>
      </c>
      <c r="H552" s="138">
        <v>1.4279999999999999</v>
      </c>
      <c r="I552" s="139"/>
      <c r="J552" s="140">
        <f>ROUND(I552*H552,2)</f>
        <v>0</v>
      </c>
      <c r="K552" s="136" t="s">
        <v>213</v>
      </c>
      <c r="L552" s="34"/>
      <c r="M552" s="141" t="s">
        <v>19</v>
      </c>
      <c r="N552" s="142" t="s">
        <v>43</v>
      </c>
      <c r="P552" s="143">
        <f>O552*H552</f>
        <v>0</v>
      </c>
      <c r="Q552" s="143">
        <v>0</v>
      </c>
      <c r="R552" s="143">
        <f>Q552*H552</f>
        <v>0</v>
      </c>
      <c r="S552" s="143">
        <v>6.8000000000000005E-2</v>
      </c>
      <c r="T552" s="144">
        <f>S552*H552</f>
        <v>9.7103999999999996E-2</v>
      </c>
      <c r="AR552" s="145" t="s">
        <v>111</v>
      </c>
      <c r="AT552" s="145" t="s">
        <v>209</v>
      </c>
      <c r="AU552" s="145" t="s">
        <v>92</v>
      </c>
      <c r="AY552" s="19" t="s">
        <v>207</v>
      </c>
      <c r="BE552" s="146">
        <f>IF(N552="základní",J552,0)</f>
        <v>0</v>
      </c>
      <c r="BF552" s="146">
        <f>IF(N552="snížená",J552,0)</f>
        <v>0</v>
      </c>
      <c r="BG552" s="146">
        <f>IF(N552="zákl. přenesená",J552,0)</f>
        <v>0</v>
      </c>
      <c r="BH552" s="146">
        <f>IF(N552="sníž. přenesená",J552,0)</f>
        <v>0</v>
      </c>
      <c r="BI552" s="146">
        <f>IF(N552="nulová",J552,0)</f>
        <v>0</v>
      </c>
      <c r="BJ552" s="19" t="s">
        <v>79</v>
      </c>
      <c r="BK552" s="146">
        <f>ROUND(I552*H552,2)</f>
        <v>0</v>
      </c>
      <c r="BL552" s="19" t="s">
        <v>111</v>
      </c>
      <c r="BM552" s="145" t="s">
        <v>800</v>
      </c>
    </row>
    <row r="553" spans="2:65" s="1" customFormat="1" ht="18">
      <c r="B553" s="34"/>
      <c r="D553" s="147" t="s">
        <v>215</v>
      </c>
      <c r="F553" s="148" t="s">
        <v>801</v>
      </c>
      <c r="I553" s="149"/>
      <c r="L553" s="34"/>
      <c r="M553" s="150"/>
      <c r="T553" s="55"/>
      <c r="AT553" s="19" t="s">
        <v>215</v>
      </c>
      <c r="AU553" s="19" t="s">
        <v>92</v>
      </c>
    </row>
    <row r="554" spans="2:65" s="1" customFormat="1" ht="10">
      <c r="B554" s="34"/>
      <c r="D554" s="151" t="s">
        <v>217</v>
      </c>
      <c r="F554" s="152" t="s">
        <v>802</v>
      </c>
      <c r="I554" s="149"/>
      <c r="L554" s="34"/>
      <c r="M554" s="150"/>
      <c r="T554" s="55"/>
      <c r="AT554" s="19" t="s">
        <v>217</v>
      </c>
      <c r="AU554" s="19" t="s">
        <v>92</v>
      </c>
    </row>
    <row r="555" spans="2:65" s="12" customFormat="1" ht="10">
      <c r="B555" s="153"/>
      <c r="D555" s="147" t="s">
        <v>219</v>
      </c>
      <c r="E555" s="154" t="s">
        <v>19</v>
      </c>
      <c r="F555" s="155" t="s">
        <v>803</v>
      </c>
      <c r="H555" s="154" t="s">
        <v>19</v>
      </c>
      <c r="I555" s="156"/>
      <c r="L555" s="153"/>
      <c r="M555" s="157"/>
      <c r="T555" s="158"/>
      <c r="AT555" s="154" t="s">
        <v>219</v>
      </c>
      <c r="AU555" s="154" t="s">
        <v>92</v>
      </c>
      <c r="AV555" s="12" t="s">
        <v>79</v>
      </c>
      <c r="AW555" s="12" t="s">
        <v>33</v>
      </c>
      <c r="AX555" s="12" t="s">
        <v>72</v>
      </c>
      <c r="AY555" s="154" t="s">
        <v>207</v>
      </c>
    </row>
    <row r="556" spans="2:65" s="13" customFormat="1" ht="10">
      <c r="B556" s="159"/>
      <c r="D556" s="147" t="s">
        <v>219</v>
      </c>
      <c r="E556" s="160" t="s">
        <v>19</v>
      </c>
      <c r="F556" s="161" t="s">
        <v>804</v>
      </c>
      <c r="H556" s="162">
        <v>1.4279999999999999</v>
      </c>
      <c r="I556" s="163"/>
      <c r="L556" s="159"/>
      <c r="M556" s="164"/>
      <c r="T556" s="165"/>
      <c r="AT556" s="160" t="s">
        <v>219</v>
      </c>
      <c r="AU556" s="160" t="s">
        <v>92</v>
      </c>
      <c r="AV556" s="13" t="s">
        <v>81</v>
      </c>
      <c r="AW556" s="13" t="s">
        <v>33</v>
      </c>
      <c r="AX556" s="13" t="s">
        <v>79</v>
      </c>
      <c r="AY556" s="160" t="s">
        <v>207</v>
      </c>
    </row>
    <row r="557" spans="2:65" s="1" customFormat="1" ht="37.75" customHeight="1">
      <c r="B557" s="34"/>
      <c r="C557" s="134" t="s">
        <v>805</v>
      </c>
      <c r="D557" s="134" t="s">
        <v>209</v>
      </c>
      <c r="E557" s="135" t="s">
        <v>806</v>
      </c>
      <c r="F557" s="136" t="s">
        <v>807</v>
      </c>
      <c r="G557" s="137" t="s">
        <v>654</v>
      </c>
      <c r="H557" s="138">
        <v>100</v>
      </c>
      <c r="I557" s="139"/>
      <c r="J557" s="140">
        <f>ROUND(I557*H557,2)</f>
        <v>0</v>
      </c>
      <c r="K557" s="136" t="s">
        <v>808</v>
      </c>
      <c r="L557" s="34"/>
      <c r="M557" s="141" t="s">
        <v>19</v>
      </c>
      <c r="N557" s="142" t="s">
        <v>43</v>
      </c>
      <c r="P557" s="143">
        <f>O557*H557</f>
        <v>0</v>
      </c>
      <c r="Q557" s="143">
        <v>0</v>
      </c>
      <c r="R557" s="143">
        <f>Q557*H557</f>
        <v>0</v>
      </c>
      <c r="S557" s="143">
        <v>0</v>
      </c>
      <c r="T557" s="144">
        <f>S557*H557</f>
        <v>0</v>
      </c>
      <c r="AR557" s="145" t="s">
        <v>111</v>
      </c>
      <c r="AT557" s="145" t="s">
        <v>209</v>
      </c>
      <c r="AU557" s="145" t="s">
        <v>92</v>
      </c>
      <c r="AY557" s="19" t="s">
        <v>207</v>
      </c>
      <c r="BE557" s="146">
        <f>IF(N557="základní",J557,0)</f>
        <v>0</v>
      </c>
      <c r="BF557" s="146">
        <f>IF(N557="snížená",J557,0)</f>
        <v>0</v>
      </c>
      <c r="BG557" s="146">
        <f>IF(N557="zákl. přenesená",J557,0)</f>
        <v>0</v>
      </c>
      <c r="BH557" s="146">
        <f>IF(N557="sníž. přenesená",J557,0)</f>
        <v>0</v>
      </c>
      <c r="BI557" s="146">
        <f>IF(N557="nulová",J557,0)</f>
        <v>0</v>
      </c>
      <c r="BJ557" s="19" t="s">
        <v>79</v>
      </c>
      <c r="BK557" s="146">
        <f>ROUND(I557*H557,2)</f>
        <v>0</v>
      </c>
      <c r="BL557" s="19" t="s">
        <v>111</v>
      </c>
      <c r="BM557" s="145" t="s">
        <v>809</v>
      </c>
    </row>
    <row r="558" spans="2:65" s="1" customFormat="1" ht="63">
      <c r="B558" s="34"/>
      <c r="D558" s="147" t="s">
        <v>215</v>
      </c>
      <c r="F558" s="148" t="s">
        <v>810</v>
      </c>
      <c r="I558" s="149"/>
      <c r="L558" s="34"/>
      <c r="M558" s="150"/>
      <c r="T558" s="55"/>
      <c r="AT558" s="19" t="s">
        <v>215</v>
      </c>
      <c r="AU558" s="19" t="s">
        <v>92</v>
      </c>
    </row>
    <row r="559" spans="2:65" s="13" customFormat="1" ht="10">
      <c r="B559" s="159"/>
      <c r="D559" s="147" t="s">
        <v>219</v>
      </c>
      <c r="E559" s="160" t="s">
        <v>19</v>
      </c>
      <c r="F559" s="161" t="s">
        <v>811</v>
      </c>
      <c r="H559" s="162">
        <v>100</v>
      </c>
      <c r="I559" s="163"/>
      <c r="L559" s="159"/>
      <c r="M559" s="164"/>
      <c r="T559" s="165"/>
      <c r="AT559" s="160" t="s">
        <v>219</v>
      </c>
      <c r="AU559" s="160" t="s">
        <v>92</v>
      </c>
      <c r="AV559" s="13" t="s">
        <v>81</v>
      </c>
      <c r="AW559" s="13" t="s">
        <v>33</v>
      </c>
      <c r="AX559" s="13" t="s">
        <v>79</v>
      </c>
      <c r="AY559" s="160" t="s">
        <v>207</v>
      </c>
    </row>
    <row r="560" spans="2:65" s="11" customFormat="1" ht="20.9" customHeight="1">
      <c r="B560" s="122"/>
      <c r="D560" s="123" t="s">
        <v>71</v>
      </c>
      <c r="E560" s="132" t="s">
        <v>812</v>
      </c>
      <c r="F560" s="132" t="s">
        <v>813</v>
      </c>
      <c r="I560" s="125"/>
      <c r="J560" s="133">
        <f>BK560</f>
        <v>0</v>
      </c>
      <c r="L560" s="122"/>
      <c r="M560" s="127"/>
      <c r="P560" s="128">
        <f>SUM(P561:P600)</f>
        <v>0</v>
      </c>
      <c r="R560" s="128">
        <f>SUM(R561:R600)</f>
        <v>8.2257999999999998E-2</v>
      </c>
      <c r="T560" s="129">
        <f>SUM(T561:T600)</f>
        <v>0.1</v>
      </c>
      <c r="AR560" s="123" t="s">
        <v>79</v>
      </c>
      <c r="AT560" s="130" t="s">
        <v>71</v>
      </c>
      <c r="AU560" s="130" t="s">
        <v>81</v>
      </c>
      <c r="AY560" s="123" t="s">
        <v>207</v>
      </c>
      <c r="BK560" s="131">
        <f>SUM(BK561:BK600)</f>
        <v>0</v>
      </c>
    </row>
    <row r="561" spans="2:65" s="1" customFormat="1" ht="24.15" customHeight="1">
      <c r="B561" s="34"/>
      <c r="C561" s="134" t="s">
        <v>814</v>
      </c>
      <c r="D561" s="134" t="s">
        <v>209</v>
      </c>
      <c r="E561" s="135" t="s">
        <v>815</v>
      </c>
      <c r="F561" s="136" t="s">
        <v>816</v>
      </c>
      <c r="G561" s="137" t="s">
        <v>654</v>
      </c>
      <c r="H561" s="138">
        <v>82.6</v>
      </c>
      <c r="I561" s="139"/>
      <c r="J561" s="140">
        <f>ROUND(I561*H561,2)</f>
        <v>0</v>
      </c>
      <c r="K561" s="136" t="s">
        <v>213</v>
      </c>
      <c r="L561" s="34"/>
      <c r="M561" s="141" t="s">
        <v>19</v>
      </c>
      <c r="N561" s="142" t="s">
        <v>43</v>
      </c>
      <c r="P561" s="143">
        <f>O561*H561</f>
        <v>0</v>
      </c>
      <c r="Q561" s="143">
        <v>3.3E-4</v>
      </c>
      <c r="R561" s="143">
        <f>Q561*H561</f>
        <v>2.7257999999999998E-2</v>
      </c>
      <c r="S561" s="143">
        <v>0</v>
      </c>
      <c r="T561" s="144">
        <f>S561*H561</f>
        <v>0</v>
      </c>
      <c r="AR561" s="145" t="s">
        <v>111</v>
      </c>
      <c r="AT561" s="145" t="s">
        <v>209</v>
      </c>
      <c r="AU561" s="145" t="s">
        <v>92</v>
      </c>
      <c r="AY561" s="19" t="s">
        <v>207</v>
      </c>
      <c r="BE561" s="146">
        <f>IF(N561="základní",J561,0)</f>
        <v>0</v>
      </c>
      <c r="BF561" s="146">
        <f>IF(N561="snížená",J561,0)</f>
        <v>0</v>
      </c>
      <c r="BG561" s="146">
        <f>IF(N561="zákl. přenesená",J561,0)</f>
        <v>0</v>
      </c>
      <c r="BH561" s="146">
        <f>IF(N561="sníž. přenesená",J561,0)</f>
        <v>0</v>
      </c>
      <c r="BI561" s="146">
        <f>IF(N561="nulová",J561,0)</f>
        <v>0</v>
      </c>
      <c r="BJ561" s="19" t="s">
        <v>79</v>
      </c>
      <c r="BK561" s="146">
        <f>ROUND(I561*H561,2)</f>
        <v>0</v>
      </c>
      <c r="BL561" s="19" t="s">
        <v>111</v>
      </c>
      <c r="BM561" s="145" t="s">
        <v>817</v>
      </c>
    </row>
    <row r="562" spans="2:65" s="1" customFormat="1" ht="18">
      <c r="B562" s="34"/>
      <c r="D562" s="147" t="s">
        <v>215</v>
      </c>
      <c r="F562" s="148" t="s">
        <v>818</v>
      </c>
      <c r="I562" s="149"/>
      <c r="L562" s="34"/>
      <c r="M562" s="150"/>
      <c r="T562" s="55"/>
      <c r="AT562" s="19" t="s">
        <v>215</v>
      </c>
      <c r="AU562" s="19" t="s">
        <v>92</v>
      </c>
    </row>
    <row r="563" spans="2:65" s="1" customFormat="1" ht="10">
      <c r="B563" s="34"/>
      <c r="D563" s="151" t="s">
        <v>217</v>
      </c>
      <c r="F563" s="152" t="s">
        <v>819</v>
      </c>
      <c r="I563" s="149"/>
      <c r="L563" s="34"/>
      <c r="M563" s="150"/>
      <c r="T563" s="55"/>
      <c r="AT563" s="19" t="s">
        <v>217</v>
      </c>
      <c r="AU563" s="19" t="s">
        <v>92</v>
      </c>
    </row>
    <row r="564" spans="2:65" s="12" customFormat="1" ht="10">
      <c r="B564" s="153"/>
      <c r="D564" s="147" t="s">
        <v>219</v>
      </c>
      <c r="E564" s="154" t="s">
        <v>19</v>
      </c>
      <c r="F564" s="155" t="s">
        <v>820</v>
      </c>
      <c r="H564" s="154" t="s">
        <v>19</v>
      </c>
      <c r="I564" s="156"/>
      <c r="L564" s="153"/>
      <c r="M564" s="157"/>
      <c r="T564" s="158"/>
      <c r="AT564" s="154" t="s">
        <v>219</v>
      </c>
      <c r="AU564" s="154" t="s">
        <v>92</v>
      </c>
      <c r="AV564" s="12" t="s">
        <v>79</v>
      </c>
      <c r="AW564" s="12" t="s">
        <v>33</v>
      </c>
      <c r="AX564" s="12" t="s">
        <v>72</v>
      </c>
      <c r="AY564" s="154" t="s">
        <v>207</v>
      </c>
    </row>
    <row r="565" spans="2:65" s="13" customFormat="1" ht="10">
      <c r="B565" s="159"/>
      <c r="D565" s="147" t="s">
        <v>219</v>
      </c>
      <c r="E565" s="160" t="s">
        <v>19</v>
      </c>
      <c r="F565" s="161" t="s">
        <v>821</v>
      </c>
      <c r="H565" s="162">
        <v>51</v>
      </c>
      <c r="I565" s="163"/>
      <c r="L565" s="159"/>
      <c r="M565" s="164"/>
      <c r="T565" s="165"/>
      <c r="AT565" s="160" t="s">
        <v>219</v>
      </c>
      <c r="AU565" s="160" t="s">
        <v>92</v>
      </c>
      <c r="AV565" s="13" t="s">
        <v>81</v>
      </c>
      <c r="AW565" s="13" t="s">
        <v>33</v>
      </c>
      <c r="AX565" s="13" t="s">
        <v>72</v>
      </c>
      <c r="AY565" s="160" t="s">
        <v>207</v>
      </c>
    </row>
    <row r="566" spans="2:65" s="12" customFormat="1" ht="10">
      <c r="B566" s="153"/>
      <c r="D566" s="147" t="s">
        <v>219</v>
      </c>
      <c r="E566" s="154" t="s">
        <v>19</v>
      </c>
      <c r="F566" s="155" t="s">
        <v>822</v>
      </c>
      <c r="H566" s="154" t="s">
        <v>19</v>
      </c>
      <c r="I566" s="156"/>
      <c r="L566" s="153"/>
      <c r="M566" s="157"/>
      <c r="T566" s="158"/>
      <c r="AT566" s="154" t="s">
        <v>219</v>
      </c>
      <c r="AU566" s="154" t="s">
        <v>92</v>
      </c>
      <c r="AV566" s="12" t="s">
        <v>79</v>
      </c>
      <c r="AW566" s="12" t="s">
        <v>33</v>
      </c>
      <c r="AX566" s="12" t="s">
        <v>72</v>
      </c>
      <c r="AY566" s="154" t="s">
        <v>207</v>
      </c>
    </row>
    <row r="567" spans="2:65" s="13" customFormat="1" ht="10">
      <c r="B567" s="159"/>
      <c r="D567" s="147" t="s">
        <v>219</v>
      </c>
      <c r="E567" s="160" t="s">
        <v>19</v>
      </c>
      <c r="F567" s="161" t="s">
        <v>823</v>
      </c>
      <c r="H567" s="162">
        <v>3.1</v>
      </c>
      <c r="I567" s="163"/>
      <c r="L567" s="159"/>
      <c r="M567" s="164"/>
      <c r="T567" s="165"/>
      <c r="AT567" s="160" t="s">
        <v>219</v>
      </c>
      <c r="AU567" s="160" t="s">
        <v>92</v>
      </c>
      <c r="AV567" s="13" t="s">
        <v>81</v>
      </c>
      <c r="AW567" s="13" t="s">
        <v>33</v>
      </c>
      <c r="AX567" s="13" t="s">
        <v>72</v>
      </c>
      <c r="AY567" s="160" t="s">
        <v>207</v>
      </c>
    </row>
    <row r="568" spans="2:65" s="12" customFormat="1" ht="10">
      <c r="B568" s="153"/>
      <c r="D568" s="147" t="s">
        <v>219</v>
      </c>
      <c r="E568" s="154" t="s">
        <v>19</v>
      </c>
      <c r="F568" s="155" t="s">
        <v>824</v>
      </c>
      <c r="H568" s="154" t="s">
        <v>19</v>
      </c>
      <c r="I568" s="156"/>
      <c r="L568" s="153"/>
      <c r="M568" s="157"/>
      <c r="T568" s="158"/>
      <c r="AT568" s="154" t="s">
        <v>219</v>
      </c>
      <c r="AU568" s="154" t="s">
        <v>92</v>
      </c>
      <c r="AV568" s="12" t="s">
        <v>79</v>
      </c>
      <c r="AW568" s="12" t="s">
        <v>33</v>
      </c>
      <c r="AX568" s="12" t="s">
        <v>72</v>
      </c>
      <c r="AY568" s="154" t="s">
        <v>207</v>
      </c>
    </row>
    <row r="569" spans="2:65" s="13" customFormat="1" ht="10">
      <c r="B569" s="159"/>
      <c r="D569" s="147" t="s">
        <v>219</v>
      </c>
      <c r="E569" s="160" t="s">
        <v>19</v>
      </c>
      <c r="F569" s="161" t="s">
        <v>825</v>
      </c>
      <c r="H569" s="162">
        <v>4.9000000000000004</v>
      </c>
      <c r="I569" s="163"/>
      <c r="L569" s="159"/>
      <c r="M569" s="164"/>
      <c r="T569" s="165"/>
      <c r="AT569" s="160" t="s">
        <v>219</v>
      </c>
      <c r="AU569" s="160" t="s">
        <v>92</v>
      </c>
      <c r="AV569" s="13" t="s">
        <v>81</v>
      </c>
      <c r="AW569" s="13" t="s">
        <v>33</v>
      </c>
      <c r="AX569" s="13" t="s">
        <v>72</v>
      </c>
      <c r="AY569" s="160" t="s">
        <v>207</v>
      </c>
    </row>
    <row r="570" spans="2:65" s="12" customFormat="1" ht="10">
      <c r="B570" s="153"/>
      <c r="D570" s="147" t="s">
        <v>219</v>
      </c>
      <c r="E570" s="154" t="s">
        <v>19</v>
      </c>
      <c r="F570" s="155" t="s">
        <v>826</v>
      </c>
      <c r="H570" s="154" t="s">
        <v>19</v>
      </c>
      <c r="I570" s="156"/>
      <c r="L570" s="153"/>
      <c r="M570" s="157"/>
      <c r="T570" s="158"/>
      <c r="AT570" s="154" t="s">
        <v>219</v>
      </c>
      <c r="AU570" s="154" t="s">
        <v>92</v>
      </c>
      <c r="AV570" s="12" t="s">
        <v>79</v>
      </c>
      <c r="AW570" s="12" t="s">
        <v>33</v>
      </c>
      <c r="AX570" s="12" t="s">
        <v>72</v>
      </c>
      <c r="AY570" s="154" t="s">
        <v>207</v>
      </c>
    </row>
    <row r="571" spans="2:65" s="13" customFormat="1" ht="10">
      <c r="B571" s="159"/>
      <c r="D571" s="147" t="s">
        <v>219</v>
      </c>
      <c r="E571" s="160" t="s">
        <v>19</v>
      </c>
      <c r="F571" s="161" t="s">
        <v>827</v>
      </c>
      <c r="H571" s="162">
        <v>5.6</v>
      </c>
      <c r="I571" s="163"/>
      <c r="L571" s="159"/>
      <c r="M571" s="164"/>
      <c r="T571" s="165"/>
      <c r="AT571" s="160" t="s">
        <v>219</v>
      </c>
      <c r="AU571" s="160" t="s">
        <v>92</v>
      </c>
      <c r="AV571" s="13" t="s">
        <v>81</v>
      </c>
      <c r="AW571" s="13" t="s">
        <v>33</v>
      </c>
      <c r="AX571" s="13" t="s">
        <v>72</v>
      </c>
      <c r="AY571" s="160" t="s">
        <v>207</v>
      </c>
    </row>
    <row r="572" spans="2:65" s="12" customFormat="1" ht="10">
      <c r="B572" s="153"/>
      <c r="D572" s="147" t="s">
        <v>219</v>
      </c>
      <c r="E572" s="154" t="s">
        <v>19</v>
      </c>
      <c r="F572" s="155" t="s">
        <v>828</v>
      </c>
      <c r="H572" s="154" t="s">
        <v>19</v>
      </c>
      <c r="I572" s="156"/>
      <c r="L572" s="153"/>
      <c r="M572" s="157"/>
      <c r="T572" s="158"/>
      <c r="AT572" s="154" t="s">
        <v>219</v>
      </c>
      <c r="AU572" s="154" t="s">
        <v>92</v>
      </c>
      <c r="AV572" s="12" t="s">
        <v>79</v>
      </c>
      <c r="AW572" s="12" t="s">
        <v>33</v>
      </c>
      <c r="AX572" s="12" t="s">
        <v>72</v>
      </c>
      <c r="AY572" s="154" t="s">
        <v>207</v>
      </c>
    </row>
    <row r="573" spans="2:65" s="13" customFormat="1" ht="10">
      <c r="B573" s="159"/>
      <c r="D573" s="147" t="s">
        <v>219</v>
      </c>
      <c r="E573" s="160" t="s">
        <v>19</v>
      </c>
      <c r="F573" s="161" t="s">
        <v>829</v>
      </c>
      <c r="H573" s="162">
        <v>15</v>
      </c>
      <c r="I573" s="163"/>
      <c r="L573" s="159"/>
      <c r="M573" s="164"/>
      <c r="T573" s="165"/>
      <c r="AT573" s="160" t="s">
        <v>219</v>
      </c>
      <c r="AU573" s="160" t="s">
        <v>92</v>
      </c>
      <c r="AV573" s="13" t="s">
        <v>81</v>
      </c>
      <c r="AW573" s="13" t="s">
        <v>33</v>
      </c>
      <c r="AX573" s="13" t="s">
        <v>72</v>
      </c>
      <c r="AY573" s="160" t="s">
        <v>207</v>
      </c>
    </row>
    <row r="574" spans="2:65" s="12" customFormat="1" ht="10">
      <c r="B574" s="153"/>
      <c r="D574" s="147" t="s">
        <v>219</v>
      </c>
      <c r="E574" s="154" t="s">
        <v>19</v>
      </c>
      <c r="F574" s="155" t="s">
        <v>830</v>
      </c>
      <c r="H574" s="154" t="s">
        <v>19</v>
      </c>
      <c r="I574" s="156"/>
      <c r="L574" s="153"/>
      <c r="M574" s="157"/>
      <c r="T574" s="158"/>
      <c r="AT574" s="154" t="s">
        <v>219</v>
      </c>
      <c r="AU574" s="154" t="s">
        <v>92</v>
      </c>
      <c r="AV574" s="12" t="s">
        <v>79</v>
      </c>
      <c r="AW574" s="12" t="s">
        <v>33</v>
      </c>
      <c r="AX574" s="12" t="s">
        <v>72</v>
      </c>
      <c r="AY574" s="154" t="s">
        <v>207</v>
      </c>
    </row>
    <row r="575" spans="2:65" s="13" customFormat="1" ht="10">
      <c r="B575" s="159"/>
      <c r="D575" s="147" t="s">
        <v>219</v>
      </c>
      <c r="E575" s="160" t="s">
        <v>19</v>
      </c>
      <c r="F575" s="161" t="s">
        <v>831</v>
      </c>
      <c r="H575" s="162">
        <v>3</v>
      </c>
      <c r="I575" s="163"/>
      <c r="L575" s="159"/>
      <c r="M575" s="164"/>
      <c r="T575" s="165"/>
      <c r="AT575" s="160" t="s">
        <v>219</v>
      </c>
      <c r="AU575" s="160" t="s">
        <v>92</v>
      </c>
      <c r="AV575" s="13" t="s">
        <v>81</v>
      </c>
      <c r="AW575" s="13" t="s">
        <v>33</v>
      </c>
      <c r="AX575" s="13" t="s">
        <v>72</v>
      </c>
      <c r="AY575" s="160" t="s">
        <v>207</v>
      </c>
    </row>
    <row r="576" spans="2:65" s="14" customFormat="1" ht="10">
      <c r="B576" s="166"/>
      <c r="D576" s="147" t="s">
        <v>219</v>
      </c>
      <c r="E576" s="167" t="s">
        <v>19</v>
      </c>
      <c r="F576" s="168" t="s">
        <v>222</v>
      </c>
      <c r="H576" s="169">
        <v>82.6</v>
      </c>
      <c r="I576" s="170"/>
      <c r="L576" s="166"/>
      <c r="M576" s="171"/>
      <c r="T576" s="172"/>
      <c r="AT576" s="167" t="s">
        <v>219</v>
      </c>
      <c r="AU576" s="167" t="s">
        <v>92</v>
      </c>
      <c r="AV576" s="14" t="s">
        <v>111</v>
      </c>
      <c r="AW576" s="14" t="s">
        <v>33</v>
      </c>
      <c r="AX576" s="14" t="s">
        <v>79</v>
      </c>
      <c r="AY576" s="167" t="s">
        <v>207</v>
      </c>
    </row>
    <row r="577" spans="2:65" s="1" customFormat="1" ht="24.15" customHeight="1">
      <c r="B577" s="34"/>
      <c r="C577" s="134" t="s">
        <v>832</v>
      </c>
      <c r="D577" s="134" t="s">
        <v>209</v>
      </c>
      <c r="E577" s="135" t="s">
        <v>833</v>
      </c>
      <c r="F577" s="136" t="s">
        <v>834</v>
      </c>
      <c r="G577" s="137" t="s">
        <v>654</v>
      </c>
      <c r="H577" s="138">
        <v>100</v>
      </c>
      <c r="I577" s="139"/>
      <c r="J577" s="140">
        <f>ROUND(I577*H577,2)</f>
        <v>0</v>
      </c>
      <c r="K577" s="136" t="s">
        <v>213</v>
      </c>
      <c r="L577" s="34"/>
      <c r="M577" s="141" t="s">
        <v>19</v>
      </c>
      <c r="N577" s="142" t="s">
        <v>43</v>
      </c>
      <c r="P577" s="143">
        <f>O577*H577</f>
        <v>0</v>
      </c>
      <c r="Q577" s="143">
        <v>5.5000000000000003E-4</v>
      </c>
      <c r="R577" s="143">
        <f>Q577*H577</f>
        <v>5.5E-2</v>
      </c>
      <c r="S577" s="143">
        <v>1E-3</v>
      </c>
      <c r="T577" s="144">
        <f>S577*H577</f>
        <v>0.1</v>
      </c>
      <c r="AR577" s="145" t="s">
        <v>111</v>
      </c>
      <c r="AT577" s="145" t="s">
        <v>209</v>
      </c>
      <c r="AU577" s="145" t="s">
        <v>92</v>
      </c>
      <c r="AY577" s="19" t="s">
        <v>207</v>
      </c>
      <c r="BE577" s="146">
        <f>IF(N577="základní",J577,0)</f>
        <v>0</v>
      </c>
      <c r="BF577" s="146">
        <f>IF(N577="snížená",J577,0)</f>
        <v>0</v>
      </c>
      <c r="BG577" s="146">
        <f>IF(N577="zákl. přenesená",J577,0)</f>
        <v>0</v>
      </c>
      <c r="BH577" s="146">
        <f>IF(N577="sníž. přenesená",J577,0)</f>
        <v>0</v>
      </c>
      <c r="BI577" s="146">
        <f>IF(N577="nulová",J577,0)</f>
        <v>0</v>
      </c>
      <c r="BJ577" s="19" t="s">
        <v>79</v>
      </c>
      <c r="BK577" s="146">
        <f>ROUND(I577*H577,2)</f>
        <v>0</v>
      </c>
      <c r="BL577" s="19" t="s">
        <v>111</v>
      </c>
      <c r="BM577" s="145" t="s">
        <v>835</v>
      </c>
    </row>
    <row r="578" spans="2:65" s="1" customFormat="1" ht="18">
      <c r="B578" s="34"/>
      <c r="D578" s="147" t="s">
        <v>215</v>
      </c>
      <c r="F578" s="148" t="s">
        <v>836</v>
      </c>
      <c r="I578" s="149"/>
      <c r="L578" s="34"/>
      <c r="M578" s="150"/>
      <c r="T578" s="55"/>
      <c r="AT578" s="19" t="s">
        <v>215</v>
      </c>
      <c r="AU578" s="19" t="s">
        <v>92</v>
      </c>
    </row>
    <row r="579" spans="2:65" s="1" customFormat="1" ht="10">
      <c r="B579" s="34"/>
      <c r="D579" s="151" t="s">
        <v>217</v>
      </c>
      <c r="F579" s="152" t="s">
        <v>837</v>
      </c>
      <c r="I579" s="149"/>
      <c r="L579" s="34"/>
      <c r="M579" s="150"/>
      <c r="T579" s="55"/>
      <c r="AT579" s="19" t="s">
        <v>217</v>
      </c>
      <c r="AU579" s="19" t="s">
        <v>92</v>
      </c>
    </row>
    <row r="580" spans="2:65" s="12" customFormat="1" ht="10">
      <c r="B580" s="153"/>
      <c r="D580" s="147" t="s">
        <v>219</v>
      </c>
      <c r="E580" s="154" t="s">
        <v>19</v>
      </c>
      <c r="F580" s="155" t="s">
        <v>838</v>
      </c>
      <c r="H580" s="154" t="s">
        <v>19</v>
      </c>
      <c r="I580" s="156"/>
      <c r="L580" s="153"/>
      <c r="M580" s="157"/>
      <c r="T580" s="158"/>
      <c r="AT580" s="154" t="s">
        <v>219</v>
      </c>
      <c r="AU580" s="154" t="s">
        <v>92</v>
      </c>
      <c r="AV580" s="12" t="s">
        <v>79</v>
      </c>
      <c r="AW580" s="12" t="s">
        <v>33</v>
      </c>
      <c r="AX580" s="12" t="s">
        <v>72</v>
      </c>
      <c r="AY580" s="154" t="s">
        <v>207</v>
      </c>
    </row>
    <row r="581" spans="2:65" s="13" customFormat="1" ht="10">
      <c r="B581" s="159"/>
      <c r="D581" s="147" t="s">
        <v>219</v>
      </c>
      <c r="E581" s="160" t="s">
        <v>19</v>
      </c>
      <c r="F581" s="161" t="s">
        <v>839</v>
      </c>
      <c r="H581" s="162">
        <v>8.1999999999999993</v>
      </c>
      <c r="I581" s="163"/>
      <c r="L581" s="159"/>
      <c r="M581" s="164"/>
      <c r="T581" s="165"/>
      <c r="AT581" s="160" t="s">
        <v>219</v>
      </c>
      <c r="AU581" s="160" t="s">
        <v>92</v>
      </c>
      <c r="AV581" s="13" t="s">
        <v>81</v>
      </c>
      <c r="AW581" s="13" t="s">
        <v>33</v>
      </c>
      <c r="AX581" s="13" t="s">
        <v>72</v>
      </c>
      <c r="AY581" s="160" t="s">
        <v>207</v>
      </c>
    </row>
    <row r="582" spans="2:65" s="12" customFormat="1" ht="10">
      <c r="B582" s="153"/>
      <c r="D582" s="147" t="s">
        <v>219</v>
      </c>
      <c r="E582" s="154" t="s">
        <v>19</v>
      </c>
      <c r="F582" s="155" t="s">
        <v>840</v>
      </c>
      <c r="H582" s="154" t="s">
        <v>19</v>
      </c>
      <c r="I582" s="156"/>
      <c r="L582" s="153"/>
      <c r="M582" s="157"/>
      <c r="T582" s="158"/>
      <c r="AT582" s="154" t="s">
        <v>219</v>
      </c>
      <c r="AU582" s="154" t="s">
        <v>92</v>
      </c>
      <c r="AV582" s="12" t="s">
        <v>79</v>
      </c>
      <c r="AW582" s="12" t="s">
        <v>33</v>
      </c>
      <c r="AX582" s="12" t="s">
        <v>72</v>
      </c>
      <c r="AY582" s="154" t="s">
        <v>207</v>
      </c>
    </row>
    <row r="583" spans="2:65" s="13" customFormat="1" ht="10">
      <c r="B583" s="159"/>
      <c r="D583" s="147" t="s">
        <v>219</v>
      </c>
      <c r="E583" s="160" t="s">
        <v>19</v>
      </c>
      <c r="F583" s="161" t="s">
        <v>841</v>
      </c>
      <c r="H583" s="162">
        <v>7</v>
      </c>
      <c r="I583" s="163"/>
      <c r="L583" s="159"/>
      <c r="M583" s="164"/>
      <c r="T583" s="165"/>
      <c r="AT583" s="160" t="s">
        <v>219</v>
      </c>
      <c r="AU583" s="160" t="s">
        <v>92</v>
      </c>
      <c r="AV583" s="13" t="s">
        <v>81</v>
      </c>
      <c r="AW583" s="13" t="s">
        <v>33</v>
      </c>
      <c r="AX583" s="13" t="s">
        <v>72</v>
      </c>
      <c r="AY583" s="160" t="s">
        <v>207</v>
      </c>
    </row>
    <row r="584" spans="2:65" s="12" customFormat="1" ht="10">
      <c r="B584" s="153"/>
      <c r="D584" s="147" t="s">
        <v>219</v>
      </c>
      <c r="E584" s="154" t="s">
        <v>19</v>
      </c>
      <c r="F584" s="155" t="s">
        <v>842</v>
      </c>
      <c r="H584" s="154" t="s">
        <v>19</v>
      </c>
      <c r="I584" s="156"/>
      <c r="L584" s="153"/>
      <c r="M584" s="157"/>
      <c r="T584" s="158"/>
      <c r="AT584" s="154" t="s">
        <v>219</v>
      </c>
      <c r="AU584" s="154" t="s">
        <v>92</v>
      </c>
      <c r="AV584" s="12" t="s">
        <v>79</v>
      </c>
      <c r="AW584" s="12" t="s">
        <v>33</v>
      </c>
      <c r="AX584" s="12" t="s">
        <v>72</v>
      </c>
      <c r="AY584" s="154" t="s">
        <v>207</v>
      </c>
    </row>
    <row r="585" spans="2:65" s="13" customFormat="1" ht="10">
      <c r="B585" s="159"/>
      <c r="D585" s="147" t="s">
        <v>219</v>
      </c>
      <c r="E585" s="160" t="s">
        <v>19</v>
      </c>
      <c r="F585" s="161" t="s">
        <v>843</v>
      </c>
      <c r="H585" s="162">
        <v>6.2</v>
      </c>
      <c r="I585" s="163"/>
      <c r="L585" s="159"/>
      <c r="M585" s="164"/>
      <c r="T585" s="165"/>
      <c r="AT585" s="160" t="s">
        <v>219</v>
      </c>
      <c r="AU585" s="160" t="s">
        <v>92</v>
      </c>
      <c r="AV585" s="13" t="s">
        <v>81</v>
      </c>
      <c r="AW585" s="13" t="s">
        <v>33</v>
      </c>
      <c r="AX585" s="13" t="s">
        <v>72</v>
      </c>
      <c r="AY585" s="160" t="s">
        <v>207</v>
      </c>
    </row>
    <row r="586" spans="2:65" s="12" customFormat="1" ht="10">
      <c r="B586" s="153"/>
      <c r="D586" s="147" t="s">
        <v>219</v>
      </c>
      <c r="E586" s="154" t="s">
        <v>19</v>
      </c>
      <c r="F586" s="155" t="s">
        <v>822</v>
      </c>
      <c r="H586" s="154" t="s">
        <v>19</v>
      </c>
      <c r="I586" s="156"/>
      <c r="L586" s="153"/>
      <c r="M586" s="157"/>
      <c r="T586" s="158"/>
      <c r="AT586" s="154" t="s">
        <v>219</v>
      </c>
      <c r="AU586" s="154" t="s">
        <v>92</v>
      </c>
      <c r="AV586" s="12" t="s">
        <v>79</v>
      </c>
      <c r="AW586" s="12" t="s">
        <v>33</v>
      </c>
      <c r="AX586" s="12" t="s">
        <v>72</v>
      </c>
      <c r="AY586" s="154" t="s">
        <v>207</v>
      </c>
    </row>
    <row r="587" spans="2:65" s="13" customFormat="1" ht="10">
      <c r="B587" s="159"/>
      <c r="D587" s="147" t="s">
        <v>219</v>
      </c>
      <c r="E587" s="160" t="s">
        <v>19</v>
      </c>
      <c r="F587" s="161" t="s">
        <v>843</v>
      </c>
      <c r="H587" s="162">
        <v>6.2</v>
      </c>
      <c r="I587" s="163"/>
      <c r="L587" s="159"/>
      <c r="M587" s="164"/>
      <c r="T587" s="165"/>
      <c r="AT587" s="160" t="s">
        <v>219</v>
      </c>
      <c r="AU587" s="160" t="s">
        <v>92</v>
      </c>
      <c r="AV587" s="13" t="s">
        <v>81</v>
      </c>
      <c r="AW587" s="13" t="s">
        <v>33</v>
      </c>
      <c r="AX587" s="13" t="s">
        <v>72</v>
      </c>
      <c r="AY587" s="160" t="s">
        <v>207</v>
      </c>
    </row>
    <row r="588" spans="2:65" s="12" customFormat="1" ht="10">
      <c r="B588" s="153"/>
      <c r="D588" s="147" t="s">
        <v>219</v>
      </c>
      <c r="E588" s="154" t="s">
        <v>19</v>
      </c>
      <c r="F588" s="155" t="s">
        <v>824</v>
      </c>
      <c r="H588" s="154" t="s">
        <v>19</v>
      </c>
      <c r="I588" s="156"/>
      <c r="L588" s="153"/>
      <c r="M588" s="157"/>
      <c r="T588" s="158"/>
      <c r="AT588" s="154" t="s">
        <v>219</v>
      </c>
      <c r="AU588" s="154" t="s">
        <v>92</v>
      </c>
      <c r="AV588" s="12" t="s">
        <v>79</v>
      </c>
      <c r="AW588" s="12" t="s">
        <v>33</v>
      </c>
      <c r="AX588" s="12" t="s">
        <v>72</v>
      </c>
      <c r="AY588" s="154" t="s">
        <v>207</v>
      </c>
    </row>
    <row r="589" spans="2:65" s="13" customFormat="1" ht="10">
      <c r="B589" s="159"/>
      <c r="D589" s="147" t="s">
        <v>219</v>
      </c>
      <c r="E589" s="160" t="s">
        <v>19</v>
      </c>
      <c r="F589" s="161" t="s">
        <v>844</v>
      </c>
      <c r="H589" s="162">
        <v>25.2</v>
      </c>
      <c r="I589" s="163"/>
      <c r="L589" s="159"/>
      <c r="M589" s="164"/>
      <c r="T589" s="165"/>
      <c r="AT589" s="160" t="s">
        <v>219</v>
      </c>
      <c r="AU589" s="160" t="s">
        <v>92</v>
      </c>
      <c r="AV589" s="13" t="s">
        <v>81</v>
      </c>
      <c r="AW589" s="13" t="s">
        <v>33</v>
      </c>
      <c r="AX589" s="13" t="s">
        <v>72</v>
      </c>
      <c r="AY589" s="160" t="s">
        <v>207</v>
      </c>
    </row>
    <row r="590" spans="2:65" s="12" customFormat="1" ht="10">
      <c r="B590" s="153"/>
      <c r="D590" s="147" t="s">
        <v>219</v>
      </c>
      <c r="E590" s="154" t="s">
        <v>19</v>
      </c>
      <c r="F590" s="155" t="s">
        <v>826</v>
      </c>
      <c r="H590" s="154" t="s">
        <v>19</v>
      </c>
      <c r="I590" s="156"/>
      <c r="L590" s="153"/>
      <c r="M590" s="157"/>
      <c r="T590" s="158"/>
      <c r="AT590" s="154" t="s">
        <v>219</v>
      </c>
      <c r="AU590" s="154" t="s">
        <v>92</v>
      </c>
      <c r="AV590" s="12" t="s">
        <v>79</v>
      </c>
      <c r="AW590" s="12" t="s">
        <v>33</v>
      </c>
      <c r="AX590" s="12" t="s">
        <v>72</v>
      </c>
      <c r="AY590" s="154" t="s">
        <v>207</v>
      </c>
    </row>
    <row r="591" spans="2:65" s="13" customFormat="1" ht="10">
      <c r="B591" s="159"/>
      <c r="D591" s="147" t="s">
        <v>219</v>
      </c>
      <c r="E591" s="160" t="s">
        <v>19</v>
      </c>
      <c r="F591" s="161" t="s">
        <v>845</v>
      </c>
      <c r="H591" s="162">
        <v>11.2</v>
      </c>
      <c r="I591" s="163"/>
      <c r="L591" s="159"/>
      <c r="M591" s="164"/>
      <c r="T591" s="165"/>
      <c r="AT591" s="160" t="s">
        <v>219</v>
      </c>
      <c r="AU591" s="160" t="s">
        <v>92</v>
      </c>
      <c r="AV591" s="13" t="s">
        <v>81</v>
      </c>
      <c r="AW591" s="13" t="s">
        <v>33</v>
      </c>
      <c r="AX591" s="13" t="s">
        <v>72</v>
      </c>
      <c r="AY591" s="160" t="s">
        <v>207</v>
      </c>
    </row>
    <row r="592" spans="2:65" s="12" customFormat="1" ht="10">
      <c r="B592" s="153"/>
      <c r="D592" s="147" t="s">
        <v>219</v>
      </c>
      <c r="E592" s="154" t="s">
        <v>19</v>
      </c>
      <c r="F592" s="155" t="s">
        <v>828</v>
      </c>
      <c r="H592" s="154" t="s">
        <v>19</v>
      </c>
      <c r="I592" s="156"/>
      <c r="L592" s="153"/>
      <c r="M592" s="157"/>
      <c r="T592" s="158"/>
      <c r="AT592" s="154" t="s">
        <v>219</v>
      </c>
      <c r="AU592" s="154" t="s">
        <v>92</v>
      </c>
      <c r="AV592" s="12" t="s">
        <v>79</v>
      </c>
      <c r="AW592" s="12" t="s">
        <v>33</v>
      </c>
      <c r="AX592" s="12" t="s">
        <v>72</v>
      </c>
      <c r="AY592" s="154" t="s">
        <v>207</v>
      </c>
    </row>
    <row r="593" spans="2:65" s="13" customFormat="1" ht="10">
      <c r="B593" s="159"/>
      <c r="D593" s="147" t="s">
        <v>219</v>
      </c>
      <c r="E593" s="160" t="s">
        <v>19</v>
      </c>
      <c r="F593" s="161" t="s">
        <v>846</v>
      </c>
      <c r="H593" s="162">
        <v>30</v>
      </c>
      <c r="I593" s="163"/>
      <c r="L593" s="159"/>
      <c r="M593" s="164"/>
      <c r="T593" s="165"/>
      <c r="AT593" s="160" t="s">
        <v>219</v>
      </c>
      <c r="AU593" s="160" t="s">
        <v>92</v>
      </c>
      <c r="AV593" s="13" t="s">
        <v>81</v>
      </c>
      <c r="AW593" s="13" t="s">
        <v>33</v>
      </c>
      <c r="AX593" s="13" t="s">
        <v>72</v>
      </c>
      <c r="AY593" s="160" t="s">
        <v>207</v>
      </c>
    </row>
    <row r="594" spans="2:65" s="12" customFormat="1" ht="10">
      <c r="B594" s="153"/>
      <c r="D594" s="147" t="s">
        <v>219</v>
      </c>
      <c r="E594" s="154" t="s">
        <v>19</v>
      </c>
      <c r="F594" s="155" t="s">
        <v>830</v>
      </c>
      <c r="H594" s="154" t="s">
        <v>19</v>
      </c>
      <c r="I594" s="156"/>
      <c r="L594" s="153"/>
      <c r="M594" s="157"/>
      <c r="T594" s="158"/>
      <c r="AT594" s="154" t="s">
        <v>219</v>
      </c>
      <c r="AU594" s="154" t="s">
        <v>92</v>
      </c>
      <c r="AV594" s="12" t="s">
        <v>79</v>
      </c>
      <c r="AW594" s="12" t="s">
        <v>33</v>
      </c>
      <c r="AX594" s="12" t="s">
        <v>72</v>
      </c>
      <c r="AY594" s="154" t="s">
        <v>207</v>
      </c>
    </row>
    <row r="595" spans="2:65" s="13" customFormat="1" ht="10">
      <c r="B595" s="159"/>
      <c r="D595" s="147" t="s">
        <v>219</v>
      </c>
      <c r="E595" s="160" t="s">
        <v>19</v>
      </c>
      <c r="F595" s="161" t="s">
        <v>847</v>
      </c>
      <c r="H595" s="162">
        <v>6</v>
      </c>
      <c r="I595" s="163"/>
      <c r="L595" s="159"/>
      <c r="M595" s="164"/>
      <c r="T595" s="165"/>
      <c r="AT595" s="160" t="s">
        <v>219</v>
      </c>
      <c r="AU595" s="160" t="s">
        <v>92</v>
      </c>
      <c r="AV595" s="13" t="s">
        <v>81</v>
      </c>
      <c r="AW595" s="13" t="s">
        <v>33</v>
      </c>
      <c r="AX595" s="13" t="s">
        <v>72</v>
      </c>
      <c r="AY595" s="160" t="s">
        <v>207</v>
      </c>
    </row>
    <row r="596" spans="2:65" s="14" customFormat="1" ht="10">
      <c r="B596" s="166"/>
      <c r="D596" s="147" t="s">
        <v>219</v>
      </c>
      <c r="E596" s="167" t="s">
        <v>19</v>
      </c>
      <c r="F596" s="168" t="s">
        <v>222</v>
      </c>
      <c r="H596" s="169">
        <v>100</v>
      </c>
      <c r="I596" s="170"/>
      <c r="L596" s="166"/>
      <c r="M596" s="171"/>
      <c r="T596" s="172"/>
      <c r="AT596" s="167" t="s">
        <v>219</v>
      </c>
      <c r="AU596" s="167" t="s">
        <v>92</v>
      </c>
      <c r="AV596" s="14" t="s">
        <v>111</v>
      </c>
      <c r="AW596" s="14" t="s">
        <v>33</v>
      </c>
      <c r="AX596" s="14" t="s">
        <v>79</v>
      </c>
      <c r="AY596" s="167" t="s">
        <v>207</v>
      </c>
    </row>
    <row r="597" spans="2:65" s="1" customFormat="1" ht="24.15" customHeight="1">
      <c r="B597" s="34"/>
      <c r="C597" s="134" t="s">
        <v>848</v>
      </c>
      <c r="D597" s="134" t="s">
        <v>209</v>
      </c>
      <c r="E597" s="135" t="s">
        <v>849</v>
      </c>
      <c r="F597" s="136" t="s">
        <v>850</v>
      </c>
      <c r="G597" s="137" t="s">
        <v>654</v>
      </c>
      <c r="H597" s="138">
        <v>182.6</v>
      </c>
      <c r="I597" s="139"/>
      <c r="J597" s="140">
        <f>ROUND(I597*H597,2)</f>
        <v>0</v>
      </c>
      <c r="K597" s="136" t="s">
        <v>213</v>
      </c>
      <c r="L597" s="34"/>
      <c r="M597" s="141" t="s">
        <v>19</v>
      </c>
      <c r="N597" s="142" t="s">
        <v>43</v>
      </c>
      <c r="P597" s="143">
        <f>O597*H597</f>
        <v>0</v>
      </c>
      <c r="Q597" s="143">
        <v>0</v>
      </c>
      <c r="R597" s="143">
        <f>Q597*H597</f>
        <v>0</v>
      </c>
      <c r="S597" s="143">
        <v>0</v>
      </c>
      <c r="T597" s="144">
        <f>S597*H597</f>
        <v>0</v>
      </c>
      <c r="AR597" s="145" t="s">
        <v>111</v>
      </c>
      <c r="AT597" s="145" t="s">
        <v>209</v>
      </c>
      <c r="AU597" s="145" t="s">
        <v>92</v>
      </c>
      <c r="AY597" s="19" t="s">
        <v>207</v>
      </c>
      <c r="BE597" s="146">
        <f>IF(N597="základní",J597,0)</f>
        <v>0</v>
      </c>
      <c r="BF597" s="146">
        <f>IF(N597="snížená",J597,0)</f>
        <v>0</v>
      </c>
      <c r="BG597" s="146">
        <f>IF(N597="zákl. přenesená",J597,0)</f>
        <v>0</v>
      </c>
      <c r="BH597" s="146">
        <f>IF(N597="sníž. přenesená",J597,0)</f>
        <v>0</v>
      </c>
      <c r="BI597" s="146">
        <f>IF(N597="nulová",J597,0)</f>
        <v>0</v>
      </c>
      <c r="BJ597" s="19" t="s">
        <v>79</v>
      </c>
      <c r="BK597" s="146">
        <f>ROUND(I597*H597,2)</f>
        <v>0</v>
      </c>
      <c r="BL597" s="19" t="s">
        <v>111</v>
      </c>
      <c r="BM597" s="145" t="s">
        <v>851</v>
      </c>
    </row>
    <row r="598" spans="2:65" s="1" customFormat="1" ht="18">
      <c r="B598" s="34"/>
      <c r="D598" s="147" t="s">
        <v>215</v>
      </c>
      <c r="F598" s="148" t="s">
        <v>852</v>
      </c>
      <c r="I598" s="149"/>
      <c r="L598" s="34"/>
      <c r="M598" s="150"/>
      <c r="T598" s="55"/>
      <c r="AT598" s="19" t="s">
        <v>215</v>
      </c>
      <c r="AU598" s="19" t="s">
        <v>92</v>
      </c>
    </row>
    <row r="599" spans="2:65" s="1" customFormat="1" ht="10">
      <c r="B599" s="34"/>
      <c r="D599" s="151" t="s">
        <v>217</v>
      </c>
      <c r="F599" s="152" t="s">
        <v>853</v>
      </c>
      <c r="I599" s="149"/>
      <c r="L599" s="34"/>
      <c r="M599" s="150"/>
      <c r="T599" s="55"/>
      <c r="AT599" s="19" t="s">
        <v>217</v>
      </c>
      <c r="AU599" s="19" t="s">
        <v>92</v>
      </c>
    </row>
    <row r="600" spans="2:65" s="13" customFormat="1" ht="10">
      <c r="B600" s="159"/>
      <c r="D600" s="147" t="s">
        <v>219</v>
      </c>
      <c r="E600" s="160" t="s">
        <v>19</v>
      </c>
      <c r="F600" s="161" t="s">
        <v>854</v>
      </c>
      <c r="H600" s="162">
        <v>182.6</v>
      </c>
      <c r="I600" s="163"/>
      <c r="L600" s="159"/>
      <c r="M600" s="164"/>
      <c r="T600" s="165"/>
      <c r="AT600" s="160" t="s">
        <v>219</v>
      </c>
      <c r="AU600" s="160" t="s">
        <v>92</v>
      </c>
      <c r="AV600" s="13" t="s">
        <v>81</v>
      </c>
      <c r="AW600" s="13" t="s">
        <v>33</v>
      </c>
      <c r="AX600" s="13" t="s">
        <v>79</v>
      </c>
      <c r="AY600" s="160" t="s">
        <v>207</v>
      </c>
    </row>
    <row r="601" spans="2:65" s="11" customFormat="1" ht="20.9" customHeight="1">
      <c r="B601" s="122"/>
      <c r="D601" s="123" t="s">
        <v>71</v>
      </c>
      <c r="E601" s="132" t="s">
        <v>855</v>
      </c>
      <c r="F601" s="132" t="s">
        <v>856</v>
      </c>
      <c r="I601" s="125"/>
      <c r="J601" s="133">
        <f>BK601</f>
        <v>0</v>
      </c>
      <c r="L601" s="122"/>
      <c r="M601" s="127"/>
      <c r="P601" s="128">
        <f>P602</f>
        <v>0</v>
      </c>
      <c r="R601" s="128">
        <f>R602</f>
        <v>0</v>
      </c>
      <c r="T601" s="129">
        <f>T602</f>
        <v>0</v>
      </c>
      <c r="AR601" s="123" t="s">
        <v>79</v>
      </c>
      <c r="AT601" s="130" t="s">
        <v>71</v>
      </c>
      <c r="AU601" s="130" t="s">
        <v>81</v>
      </c>
      <c r="AY601" s="123" t="s">
        <v>207</v>
      </c>
      <c r="BK601" s="131">
        <f>BK602</f>
        <v>0</v>
      </c>
    </row>
    <row r="602" spans="2:65" s="15" customFormat="1" ht="20.9" customHeight="1">
      <c r="B602" s="183"/>
      <c r="D602" s="184" t="s">
        <v>71</v>
      </c>
      <c r="E602" s="184" t="s">
        <v>857</v>
      </c>
      <c r="F602" s="184" t="s">
        <v>858</v>
      </c>
      <c r="I602" s="185"/>
      <c r="J602" s="186">
        <f>BK602</f>
        <v>0</v>
      </c>
      <c r="L602" s="183"/>
      <c r="M602" s="187"/>
      <c r="P602" s="188">
        <f>SUM(P603:P615)</f>
        <v>0</v>
      </c>
      <c r="R602" s="188">
        <f>SUM(R603:R615)</f>
        <v>0</v>
      </c>
      <c r="T602" s="189">
        <f>SUM(T603:T615)</f>
        <v>0</v>
      </c>
      <c r="AR602" s="184" t="s">
        <v>79</v>
      </c>
      <c r="AT602" s="190" t="s">
        <v>71</v>
      </c>
      <c r="AU602" s="190" t="s">
        <v>92</v>
      </c>
      <c r="AY602" s="184" t="s">
        <v>207</v>
      </c>
      <c r="BK602" s="191">
        <f>SUM(BK603:BK615)</f>
        <v>0</v>
      </c>
    </row>
    <row r="603" spans="2:65" s="1" customFormat="1" ht="33" customHeight="1">
      <c r="B603" s="34"/>
      <c r="C603" s="134" t="s">
        <v>859</v>
      </c>
      <c r="D603" s="134" t="s">
        <v>209</v>
      </c>
      <c r="E603" s="135" t="s">
        <v>860</v>
      </c>
      <c r="F603" s="136" t="s">
        <v>861</v>
      </c>
      <c r="G603" s="137" t="s">
        <v>237</v>
      </c>
      <c r="H603" s="138">
        <v>224.453</v>
      </c>
      <c r="I603" s="139"/>
      <c r="J603" s="140">
        <f>ROUND(I603*H603,2)</f>
        <v>0</v>
      </c>
      <c r="K603" s="136" t="s">
        <v>213</v>
      </c>
      <c r="L603" s="34"/>
      <c r="M603" s="141" t="s">
        <v>19</v>
      </c>
      <c r="N603" s="142" t="s">
        <v>43</v>
      </c>
      <c r="P603" s="143">
        <f>O603*H603</f>
        <v>0</v>
      </c>
      <c r="Q603" s="143">
        <v>0</v>
      </c>
      <c r="R603" s="143">
        <f>Q603*H603</f>
        <v>0</v>
      </c>
      <c r="S603" s="143">
        <v>0</v>
      </c>
      <c r="T603" s="144">
        <f>S603*H603</f>
        <v>0</v>
      </c>
      <c r="AR603" s="145" t="s">
        <v>111</v>
      </c>
      <c r="AT603" s="145" t="s">
        <v>209</v>
      </c>
      <c r="AU603" s="145" t="s">
        <v>111</v>
      </c>
      <c r="AY603" s="19" t="s">
        <v>207</v>
      </c>
      <c r="BE603" s="146">
        <f>IF(N603="základní",J603,0)</f>
        <v>0</v>
      </c>
      <c r="BF603" s="146">
        <f>IF(N603="snížená",J603,0)</f>
        <v>0</v>
      </c>
      <c r="BG603" s="146">
        <f>IF(N603="zákl. přenesená",J603,0)</f>
        <v>0</v>
      </c>
      <c r="BH603" s="146">
        <f>IF(N603="sníž. přenesená",J603,0)</f>
        <v>0</v>
      </c>
      <c r="BI603" s="146">
        <f>IF(N603="nulová",J603,0)</f>
        <v>0</v>
      </c>
      <c r="BJ603" s="19" t="s">
        <v>79</v>
      </c>
      <c r="BK603" s="146">
        <f>ROUND(I603*H603,2)</f>
        <v>0</v>
      </c>
      <c r="BL603" s="19" t="s">
        <v>111</v>
      </c>
      <c r="BM603" s="145" t="s">
        <v>862</v>
      </c>
    </row>
    <row r="604" spans="2:65" s="1" customFormat="1" ht="27">
      <c r="B604" s="34"/>
      <c r="D604" s="147" t="s">
        <v>215</v>
      </c>
      <c r="F604" s="148" t="s">
        <v>863</v>
      </c>
      <c r="I604" s="149"/>
      <c r="L604" s="34"/>
      <c r="M604" s="150"/>
      <c r="T604" s="55"/>
      <c r="AT604" s="19" t="s">
        <v>215</v>
      </c>
      <c r="AU604" s="19" t="s">
        <v>111</v>
      </c>
    </row>
    <row r="605" spans="2:65" s="1" customFormat="1" ht="10">
      <c r="B605" s="34"/>
      <c r="D605" s="151" t="s">
        <v>217</v>
      </c>
      <c r="F605" s="152" t="s">
        <v>864</v>
      </c>
      <c r="I605" s="149"/>
      <c r="L605" s="34"/>
      <c r="M605" s="150"/>
      <c r="T605" s="55"/>
      <c r="AT605" s="19" t="s">
        <v>217</v>
      </c>
      <c r="AU605" s="19" t="s">
        <v>111</v>
      </c>
    </row>
    <row r="606" spans="2:65" s="1" customFormat="1" ht="24.15" customHeight="1">
      <c r="B606" s="34"/>
      <c r="C606" s="134" t="s">
        <v>865</v>
      </c>
      <c r="D606" s="134" t="s">
        <v>209</v>
      </c>
      <c r="E606" s="135" t="s">
        <v>866</v>
      </c>
      <c r="F606" s="136" t="s">
        <v>867</v>
      </c>
      <c r="G606" s="137" t="s">
        <v>237</v>
      </c>
      <c r="H606" s="138">
        <v>224.453</v>
      </c>
      <c r="I606" s="139"/>
      <c r="J606" s="140">
        <f>ROUND(I606*H606,2)</f>
        <v>0</v>
      </c>
      <c r="K606" s="136" t="s">
        <v>213</v>
      </c>
      <c r="L606" s="34"/>
      <c r="M606" s="141" t="s">
        <v>19</v>
      </c>
      <c r="N606" s="142" t="s">
        <v>43</v>
      </c>
      <c r="P606" s="143">
        <f>O606*H606</f>
        <v>0</v>
      </c>
      <c r="Q606" s="143">
        <v>0</v>
      </c>
      <c r="R606" s="143">
        <f>Q606*H606</f>
        <v>0</v>
      </c>
      <c r="S606" s="143">
        <v>0</v>
      </c>
      <c r="T606" s="144">
        <f>S606*H606</f>
        <v>0</v>
      </c>
      <c r="AR606" s="145" t="s">
        <v>111</v>
      </c>
      <c r="AT606" s="145" t="s">
        <v>209</v>
      </c>
      <c r="AU606" s="145" t="s">
        <v>111</v>
      </c>
      <c r="AY606" s="19" t="s">
        <v>207</v>
      </c>
      <c r="BE606" s="146">
        <f>IF(N606="základní",J606,0)</f>
        <v>0</v>
      </c>
      <c r="BF606" s="146">
        <f>IF(N606="snížená",J606,0)</f>
        <v>0</v>
      </c>
      <c r="BG606" s="146">
        <f>IF(N606="zákl. přenesená",J606,0)</f>
        <v>0</v>
      </c>
      <c r="BH606" s="146">
        <f>IF(N606="sníž. přenesená",J606,0)</f>
        <v>0</v>
      </c>
      <c r="BI606" s="146">
        <f>IF(N606="nulová",J606,0)</f>
        <v>0</v>
      </c>
      <c r="BJ606" s="19" t="s">
        <v>79</v>
      </c>
      <c r="BK606" s="146">
        <f>ROUND(I606*H606,2)</f>
        <v>0</v>
      </c>
      <c r="BL606" s="19" t="s">
        <v>111</v>
      </c>
      <c r="BM606" s="145" t="s">
        <v>868</v>
      </c>
    </row>
    <row r="607" spans="2:65" s="1" customFormat="1" ht="18">
      <c r="B607" s="34"/>
      <c r="D607" s="147" t="s">
        <v>215</v>
      </c>
      <c r="F607" s="148" t="s">
        <v>869</v>
      </c>
      <c r="I607" s="149"/>
      <c r="L607" s="34"/>
      <c r="M607" s="150"/>
      <c r="T607" s="55"/>
      <c r="AT607" s="19" t="s">
        <v>215</v>
      </c>
      <c r="AU607" s="19" t="s">
        <v>111</v>
      </c>
    </row>
    <row r="608" spans="2:65" s="1" customFormat="1" ht="10">
      <c r="B608" s="34"/>
      <c r="D608" s="151" t="s">
        <v>217</v>
      </c>
      <c r="F608" s="152" t="s">
        <v>870</v>
      </c>
      <c r="I608" s="149"/>
      <c r="L608" s="34"/>
      <c r="M608" s="150"/>
      <c r="T608" s="55"/>
      <c r="AT608" s="19" t="s">
        <v>217</v>
      </c>
      <c r="AU608" s="19" t="s">
        <v>111</v>
      </c>
    </row>
    <row r="609" spans="2:65" s="1" customFormat="1" ht="24.15" customHeight="1">
      <c r="B609" s="34"/>
      <c r="C609" s="134" t="s">
        <v>871</v>
      </c>
      <c r="D609" s="134" t="s">
        <v>209</v>
      </c>
      <c r="E609" s="135" t="s">
        <v>872</v>
      </c>
      <c r="F609" s="136" t="s">
        <v>873</v>
      </c>
      <c r="G609" s="137" t="s">
        <v>237</v>
      </c>
      <c r="H609" s="138">
        <v>4264.607</v>
      </c>
      <c r="I609" s="139"/>
      <c r="J609" s="140">
        <f>ROUND(I609*H609,2)</f>
        <v>0</v>
      </c>
      <c r="K609" s="136" t="s">
        <v>213</v>
      </c>
      <c r="L609" s="34"/>
      <c r="M609" s="141" t="s">
        <v>19</v>
      </c>
      <c r="N609" s="142" t="s">
        <v>43</v>
      </c>
      <c r="P609" s="143">
        <f>O609*H609</f>
        <v>0</v>
      </c>
      <c r="Q609" s="143">
        <v>0</v>
      </c>
      <c r="R609" s="143">
        <f>Q609*H609</f>
        <v>0</v>
      </c>
      <c r="S609" s="143">
        <v>0</v>
      </c>
      <c r="T609" s="144">
        <f>S609*H609</f>
        <v>0</v>
      </c>
      <c r="AR609" s="145" t="s">
        <v>111</v>
      </c>
      <c r="AT609" s="145" t="s">
        <v>209</v>
      </c>
      <c r="AU609" s="145" t="s">
        <v>111</v>
      </c>
      <c r="AY609" s="19" t="s">
        <v>207</v>
      </c>
      <c r="BE609" s="146">
        <f>IF(N609="základní",J609,0)</f>
        <v>0</v>
      </c>
      <c r="BF609" s="146">
        <f>IF(N609="snížená",J609,0)</f>
        <v>0</v>
      </c>
      <c r="BG609" s="146">
        <f>IF(N609="zákl. přenesená",J609,0)</f>
        <v>0</v>
      </c>
      <c r="BH609" s="146">
        <f>IF(N609="sníž. přenesená",J609,0)</f>
        <v>0</v>
      </c>
      <c r="BI609" s="146">
        <f>IF(N609="nulová",J609,0)</f>
        <v>0</v>
      </c>
      <c r="BJ609" s="19" t="s">
        <v>79</v>
      </c>
      <c r="BK609" s="146">
        <f>ROUND(I609*H609,2)</f>
        <v>0</v>
      </c>
      <c r="BL609" s="19" t="s">
        <v>111</v>
      </c>
      <c r="BM609" s="145" t="s">
        <v>874</v>
      </c>
    </row>
    <row r="610" spans="2:65" s="1" customFormat="1" ht="27">
      <c r="B610" s="34"/>
      <c r="D610" s="147" t="s">
        <v>215</v>
      </c>
      <c r="F610" s="148" t="s">
        <v>875</v>
      </c>
      <c r="I610" s="149"/>
      <c r="L610" s="34"/>
      <c r="M610" s="150"/>
      <c r="T610" s="55"/>
      <c r="AT610" s="19" t="s">
        <v>215</v>
      </c>
      <c r="AU610" s="19" t="s">
        <v>111</v>
      </c>
    </row>
    <row r="611" spans="2:65" s="1" customFormat="1" ht="10">
      <c r="B611" s="34"/>
      <c r="D611" s="151" t="s">
        <v>217</v>
      </c>
      <c r="F611" s="152" t="s">
        <v>876</v>
      </c>
      <c r="I611" s="149"/>
      <c r="L611" s="34"/>
      <c r="M611" s="150"/>
      <c r="T611" s="55"/>
      <c r="AT611" s="19" t="s">
        <v>217</v>
      </c>
      <c r="AU611" s="19" t="s">
        <v>111</v>
      </c>
    </row>
    <row r="612" spans="2:65" s="13" customFormat="1" ht="10">
      <c r="B612" s="159"/>
      <c r="D612" s="147" t="s">
        <v>219</v>
      </c>
      <c r="F612" s="161" t="s">
        <v>877</v>
      </c>
      <c r="H612" s="162">
        <v>4264.607</v>
      </c>
      <c r="I612" s="163"/>
      <c r="L612" s="159"/>
      <c r="M612" s="164"/>
      <c r="T612" s="165"/>
      <c r="AT612" s="160" t="s">
        <v>219</v>
      </c>
      <c r="AU612" s="160" t="s">
        <v>111</v>
      </c>
      <c r="AV612" s="13" t="s">
        <v>81</v>
      </c>
      <c r="AW612" s="13" t="s">
        <v>4</v>
      </c>
      <c r="AX612" s="13" t="s">
        <v>79</v>
      </c>
      <c r="AY612" s="160" t="s">
        <v>207</v>
      </c>
    </row>
    <row r="613" spans="2:65" s="1" customFormat="1" ht="44.25" customHeight="1">
      <c r="B613" s="34"/>
      <c r="C613" s="134" t="s">
        <v>878</v>
      </c>
      <c r="D613" s="134" t="s">
        <v>209</v>
      </c>
      <c r="E613" s="135" t="s">
        <v>879</v>
      </c>
      <c r="F613" s="136" t="s">
        <v>880</v>
      </c>
      <c r="G613" s="137" t="s">
        <v>237</v>
      </c>
      <c r="H613" s="138">
        <v>224.453</v>
      </c>
      <c r="I613" s="139"/>
      <c r="J613" s="140">
        <f>ROUND(I613*H613,2)</f>
        <v>0</v>
      </c>
      <c r="K613" s="136" t="s">
        <v>213</v>
      </c>
      <c r="L613" s="34"/>
      <c r="M613" s="141" t="s">
        <v>19</v>
      </c>
      <c r="N613" s="142" t="s">
        <v>43</v>
      </c>
      <c r="P613" s="143">
        <f>O613*H613</f>
        <v>0</v>
      </c>
      <c r="Q613" s="143">
        <v>0</v>
      </c>
      <c r="R613" s="143">
        <f>Q613*H613</f>
        <v>0</v>
      </c>
      <c r="S613" s="143">
        <v>0</v>
      </c>
      <c r="T613" s="144">
        <f>S613*H613</f>
        <v>0</v>
      </c>
      <c r="AR613" s="145" t="s">
        <v>111</v>
      </c>
      <c r="AT613" s="145" t="s">
        <v>209</v>
      </c>
      <c r="AU613" s="145" t="s">
        <v>111</v>
      </c>
      <c r="AY613" s="19" t="s">
        <v>207</v>
      </c>
      <c r="BE613" s="146">
        <f>IF(N613="základní",J613,0)</f>
        <v>0</v>
      </c>
      <c r="BF613" s="146">
        <f>IF(N613="snížená",J613,0)</f>
        <v>0</v>
      </c>
      <c r="BG613" s="146">
        <f>IF(N613="zákl. přenesená",J613,0)</f>
        <v>0</v>
      </c>
      <c r="BH613" s="146">
        <f>IF(N613="sníž. přenesená",J613,0)</f>
        <v>0</v>
      </c>
      <c r="BI613" s="146">
        <f>IF(N613="nulová",J613,0)</f>
        <v>0</v>
      </c>
      <c r="BJ613" s="19" t="s">
        <v>79</v>
      </c>
      <c r="BK613" s="146">
        <f>ROUND(I613*H613,2)</f>
        <v>0</v>
      </c>
      <c r="BL613" s="19" t="s">
        <v>111</v>
      </c>
      <c r="BM613" s="145" t="s">
        <v>881</v>
      </c>
    </row>
    <row r="614" spans="2:65" s="1" customFormat="1" ht="27">
      <c r="B614" s="34"/>
      <c r="D614" s="147" t="s">
        <v>215</v>
      </c>
      <c r="F614" s="148" t="s">
        <v>882</v>
      </c>
      <c r="I614" s="149"/>
      <c r="L614" s="34"/>
      <c r="M614" s="150"/>
      <c r="T614" s="55"/>
      <c r="AT614" s="19" t="s">
        <v>215</v>
      </c>
      <c r="AU614" s="19" t="s">
        <v>111</v>
      </c>
    </row>
    <row r="615" spans="2:65" s="1" customFormat="1" ht="10">
      <c r="B615" s="34"/>
      <c r="D615" s="151" t="s">
        <v>217</v>
      </c>
      <c r="F615" s="152" t="s">
        <v>883</v>
      </c>
      <c r="I615" s="149"/>
      <c r="L615" s="34"/>
      <c r="M615" s="150"/>
      <c r="T615" s="55"/>
      <c r="AT615" s="19" t="s">
        <v>217</v>
      </c>
      <c r="AU615" s="19" t="s">
        <v>111</v>
      </c>
    </row>
    <row r="616" spans="2:65" s="11" customFormat="1" ht="22.75" customHeight="1">
      <c r="B616" s="122"/>
      <c r="D616" s="123" t="s">
        <v>71</v>
      </c>
      <c r="E616" s="132" t="s">
        <v>884</v>
      </c>
      <c r="F616" s="132" t="s">
        <v>885</v>
      </c>
      <c r="I616" s="125"/>
      <c r="J616" s="133">
        <f>BK616</f>
        <v>0</v>
      </c>
      <c r="L616" s="122"/>
      <c r="M616" s="127"/>
      <c r="P616" s="128">
        <f>SUM(P617:P619)</f>
        <v>0</v>
      </c>
      <c r="R616" s="128">
        <f>SUM(R617:R619)</f>
        <v>0</v>
      </c>
      <c r="T616" s="129">
        <f>SUM(T617:T619)</f>
        <v>0</v>
      </c>
      <c r="AR616" s="123" t="s">
        <v>79</v>
      </c>
      <c r="AT616" s="130" t="s">
        <v>71</v>
      </c>
      <c r="AU616" s="130" t="s">
        <v>79</v>
      </c>
      <c r="AY616" s="123" t="s">
        <v>207</v>
      </c>
      <c r="BK616" s="131">
        <f>SUM(BK617:BK619)</f>
        <v>0</v>
      </c>
    </row>
    <row r="617" spans="2:65" s="1" customFormat="1" ht="24.15" customHeight="1">
      <c r="B617" s="34"/>
      <c r="C617" s="134" t="s">
        <v>886</v>
      </c>
      <c r="D617" s="134" t="s">
        <v>209</v>
      </c>
      <c r="E617" s="135" t="s">
        <v>887</v>
      </c>
      <c r="F617" s="136" t="s">
        <v>888</v>
      </c>
      <c r="G617" s="137" t="s">
        <v>237</v>
      </c>
      <c r="H617" s="138">
        <v>79.561000000000007</v>
      </c>
      <c r="I617" s="139"/>
      <c r="J617" s="140">
        <f>ROUND(I617*H617,2)</f>
        <v>0</v>
      </c>
      <c r="K617" s="136" t="s">
        <v>213</v>
      </c>
      <c r="L617" s="34"/>
      <c r="M617" s="141" t="s">
        <v>19</v>
      </c>
      <c r="N617" s="142" t="s">
        <v>43</v>
      </c>
      <c r="P617" s="143">
        <f>O617*H617</f>
        <v>0</v>
      </c>
      <c r="Q617" s="143">
        <v>0</v>
      </c>
      <c r="R617" s="143">
        <f>Q617*H617</f>
        <v>0</v>
      </c>
      <c r="S617" s="143">
        <v>0</v>
      </c>
      <c r="T617" s="144">
        <f>S617*H617</f>
        <v>0</v>
      </c>
      <c r="AR617" s="145" t="s">
        <v>111</v>
      </c>
      <c r="AT617" s="145" t="s">
        <v>209</v>
      </c>
      <c r="AU617" s="145" t="s">
        <v>81</v>
      </c>
      <c r="AY617" s="19" t="s">
        <v>207</v>
      </c>
      <c r="BE617" s="146">
        <f>IF(N617="základní",J617,0)</f>
        <v>0</v>
      </c>
      <c r="BF617" s="146">
        <f>IF(N617="snížená",J617,0)</f>
        <v>0</v>
      </c>
      <c r="BG617" s="146">
        <f>IF(N617="zákl. přenesená",J617,0)</f>
        <v>0</v>
      </c>
      <c r="BH617" s="146">
        <f>IF(N617="sníž. přenesená",J617,0)</f>
        <v>0</v>
      </c>
      <c r="BI617" s="146">
        <f>IF(N617="nulová",J617,0)</f>
        <v>0</v>
      </c>
      <c r="BJ617" s="19" t="s">
        <v>79</v>
      </c>
      <c r="BK617" s="146">
        <f>ROUND(I617*H617,2)</f>
        <v>0</v>
      </c>
      <c r="BL617" s="19" t="s">
        <v>111</v>
      </c>
      <c r="BM617" s="145" t="s">
        <v>889</v>
      </c>
    </row>
    <row r="618" spans="2:65" s="1" customFormat="1" ht="27">
      <c r="B618" s="34"/>
      <c r="D618" s="147" t="s">
        <v>215</v>
      </c>
      <c r="F618" s="148" t="s">
        <v>890</v>
      </c>
      <c r="I618" s="149"/>
      <c r="L618" s="34"/>
      <c r="M618" s="150"/>
      <c r="T618" s="55"/>
      <c r="AT618" s="19" t="s">
        <v>215</v>
      </c>
      <c r="AU618" s="19" t="s">
        <v>81</v>
      </c>
    </row>
    <row r="619" spans="2:65" s="1" customFormat="1" ht="10">
      <c r="B619" s="34"/>
      <c r="D619" s="151" t="s">
        <v>217</v>
      </c>
      <c r="F619" s="152" t="s">
        <v>891</v>
      </c>
      <c r="I619" s="149"/>
      <c r="L619" s="34"/>
      <c r="M619" s="150"/>
      <c r="T619" s="55"/>
      <c r="AT619" s="19" t="s">
        <v>217</v>
      </c>
      <c r="AU619" s="19" t="s">
        <v>81</v>
      </c>
    </row>
    <row r="620" spans="2:65" s="11" customFormat="1" ht="25.9" customHeight="1">
      <c r="B620" s="122"/>
      <c r="D620" s="123" t="s">
        <v>71</v>
      </c>
      <c r="E620" s="124" t="s">
        <v>892</v>
      </c>
      <c r="F620" s="124" t="s">
        <v>893</v>
      </c>
      <c r="I620" s="125"/>
      <c r="J620" s="126">
        <f>BK620</f>
        <v>0</v>
      </c>
      <c r="L620" s="122"/>
      <c r="M620" s="127"/>
      <c r="P620" s="128">
        <f>P621+P640+P647+P683+P717+P755+P904+P924+P951+P990</f>
        <v>0</v>
      </c>
      <c r="R620" s="128">
        <f>R621+R640+R647+R683+R717+R755+R904+R924+R951+R990</f>
        <v>2.50936271</v>
      </c>
      <c r="T620" s="129">
        <f>T621+T640+T647+T683+T717+T755+T904+T924+T951+T990</f>
        <v>4.5954970500000005</v>
      </c>
      <c r="AR620" s="123" t="s">
        <v>81</v>
      </c>
      <c r="AT620" s="130" t="s">
        <v>71</v>
      </c>
      <c r="AU620" s="130" t="s">
        <v>72</v>
      </c>
      <c r="AY620" s="123" t="s">
        <v>207</v>
      </c>
      <c r="BK620" s="131">
        <f>BK621+BK640+BK647+BK683+BK717+BK755+BK904+BK924+BK951+BK990</f>
        <v>0</v>
      </c>
    </row>
    <row r="621" spans="2:65" s="11" customFormat="1" ht="22.75" customHeight="1">
      <c r="B621" s="122"/>
      <c r="D621" s="123" t="s">
        <v>71</v>
      </c>
      <c r="E621" s="132" t="s">
        <v>894</v>
      </c>
      <c r="F621" s="132" t="s">
        <v>895</v>
      </c>
      <c r="I621" s="125"/>
      <c r="J621" s="133">
        <f>BK621</f>
        <v>0</v>
      </c>
      <c r="L621" s="122"/>
      <c r="M621" s="127"/>
      <c r="P621" s="128">
        <f>SUM(P622:P639)</f>
        <v>0</v>
      </c>
      <c r="R621" s="128">
        <f>SUM(R622:R639)</f>
        <v>0</v>
      </c>
      <c r="T621" s="129">
        <f>SUM(T622:T639)</f>
        <v>0.31761500000000004</v>
      </c>
      <c r="AR621" s="123" t="s">
        <v>81</v>
      </c>
      <c r="AT621" s="130" t="s">
        <v>71</v>
      </c>
      <c r="AU621" s="130" t="s">
        <v>79</v>
      </c>
      <c r="AY621" s="123" t="s">
        <v>207</v>
      </c>
      <c r="BK621" s="131">
        <f>SUM(BK622:BK639)</f>
        <v>0</v>
      </c>
    </row>
    <row r="622" spans="2:65" s="1" customFormat="1" ht="24.15" customHeight="1">
      <c r="B622" s="34"/>
      <c r="C622" s="134" t="s">
        <v>587</v>
      </c>
      <c r="D622" s="134" t="s">
        <v>209</v>
      </c>
      <c r="E622" s="135" t="s">
        <v>896</v>
      </c>
      <c r="F622" s="136" t="s">
        <v>897</v>
      </c>
      <c r="G622" s="137" t="s">
        <v>212</v>
      </c>
      <c r="H622" s="138">
        <v>69.5</v>
      </c>
      <c r="I622" s="139"/>
      <c r="J622" s="140">
        <f>ROUND(I622*H622,2)</f>
        <v>0</v>
      </c>
      <c r="K622" s="136" t="s">
        <v>213</v>
      </c>
      <c r="L622" s="34"/>
      <c r="M622" s="141" t="s">
        <v>19</v>
      </c>
      <c r="N622" s="142" t="s">
        <v>43</v>
      </c>
      <c r="P622" s="143">
        <f>O622*H622</f>
        <v>0</v>
      </c>
      <c r="Q622" s="143">
        <v>0</v>
      </c>
      <c r="R622" s="143">
        <f>Q622*H622</f>
        <v>0</v>
      </c>
      <c r="S622" s="143">
        <v>4.5700000000000003E-3</v>
      </c>
      <c r="T622" s="144">
        <f>S622*H622</f>
        <v>0.31761500000000004</v>
      </c>
      <c r="AR622" s="145" t="s">
        <v>351</v>
      </c>
      <c r="AT622" s="145" t="s">
        <v>209</v>
      </c>
      <c r="AU622" s="145" t="s">
        <v>81</v>
      </c>
      <c r="AY622" s="19" t="s">
        <v>207</v>
      </c>
      <c r="BE622" s="146">
        <f>IF(N622="základní",J622,0)</f>
        <v>0</v>
      </c>
      <c r="BF622" s="146">
        <f>IF(N622="snížená",J622,0)</f>
        <v>0</v>
      </c>
      <c r="BG622" s="146">
        <f>IF(N622="zákl. přenesená",J622,0)</f>
        <v>0</v>
      </c>
      <c r="BH622" s="146">
        <f>IF(N622="sníž. přenesená",J622,0)</f>
        <v>0</v>
      </c>
      <c r="BI622" s="146">
        <f>IF(N622="nulová",J622,0)</f>
        <v>0</v>
      </c>
      <c r="BJ622" s="19" t="s">
        <v>79</v>
      </c>
      <c r="BK622" s="146">
        <f>ROUND(I622*H622,2)</f>
        <v>0</v>
      </c>
      <c r="BL622" s="19" t="s">
        <v>351</v>
      </c>
      <c r="BM622" s="145" t="s">
        <v>898</v>
      </c>
    </row>
    <row r="623" spans="2:65" s="1" customFormat="1" ht="18">
      <c r="B623" s="34"/>
      <c r="D623" s="147" t="s">
        <v>215</v>
      </c>
      <c r="F623" s="148" t="s">
        <v>899</v>
      </c>
      <c r="I623" s="149"/>
      <c r="L623" s="34"/>
      <c r="M623" s="150"/>
      <c r="T623" s="55"/>
      <c r="AT623" s="19" t="s">
        <v>215</v>
      </c>
      <c r="AU623" s="19" t="s">
        <v>81</v>
      </c>
    </row>
    <row r="624" spans="2:65" s="1" customFormat="1" ht="10">
      <c r="B624" s="34"/>
      <c r="D624" s="151" t="s">
        <v>217</v>
      </c>
      <c r="F624" s="152" t="s">
        <v>900</v>
      </c>
      <c r="I624" s="149"/>
      <c r="L624" s="34"/>
      <c r="M624" s="150"/>
      <c r="T624" s="55"/>
      <c r="AT624" s="19" t="s">
        <v>217</v>
      </c>
      <c r="AU624" s="19" t="s">
        <v>81</v>
      </c>
    </row>
    <row r="625" spans="2:65" s="12" customFormat="1" ht="10">
      <c r="B625" s="153"/>
      <c r="D625" s="147" t="s">
        <v>219</v>
      </c>
      <c r="E625" s="154" t="s">
        <v>19</v>
      </c>
      <c r="F625" s="155" t="s">
        <v>901</v>
      </c>
      <c r="H625" s="154" t="s">
        <v>19</v>
      </c>
      <c r="I625" s="156"/>
      <c r="L625" s="153"/>
      <c r="M625" s="157"/>
      <c r="T625" s="158"/>
      <c r="AT625" s="154" t="s">
        <v>219</v>
      </c>
      <c r="AU625" s="154" t="s">
        <v>81</v>
      </c>
      <c r="AV625" s="12" t="s">
        <v>79</v>
      </c>
      <c r="AW625" s="12" t="s">
        <v>33</v>
      </c>
      <c r="AX625" s="12" t="s">
        <v>72</v>
      </c>
      <c r="AY625" s="154" t="s">
        <v>207</v>
      </c>
    </row>
    <row r="626" spans="2:65" s="13" customFormat="1" ht="10">
      <c r="B626" s="159"/>
      <c r="D626" s="147" t="s">
        <v>219</v>
      </c>
      <c r="E626" s="160" t="s">
        <v>19</v>
      </c>
      <c r="F626" s="161" t="s">
        <v>902</v>
      </c>
      <c r="H626" s="162">
        <v>69.5</v>
      </c>
      <c r="I626" s="163"/>
      <c r="L626" s="159"/>
      <c r="M626" s="164"/>
      <c r="T626" s="165"/>
      <c r="AT626" s="160" t="s">
        <v>219</v>
      </c>
      <c r="AU626" s="160" t="s">
        <v>81</v>
      </c>
      <c r="AV626" s="13" t="s">
        <v>81</v>
      </c>
      <c r="AW626" s="13" t="s">
        <v>33</v>
      </c>
      <c r="AX626" s="13" t="s">
        <v>72</v>
      </c>
      <c r="AY626" s="160" t="s">
        <v>207</v>
      </c>
    </row>
    <row r="627" spans="2:65" s="14" customFormat="1" ht="10">
      <c r="B627" s="166"/>
      <c r="D627" s="147" t="s">
        <v>219</v>
      </c>
      <c r="E627" s="167" t="s">
        <v>19</v>
      </c>
      <c r="F627" s="168" t="s">
        <v>222</v>
      </c>
      <c r="H627" s="169">
        <v>69.5</v>
      </c>
      <c r="I627" s="170"/>
      <c r="L627" s="166"/>
      <c r="M627" s="171"/>
      <c r="T627" s="172"/>
      <c r="AT627" s="167" t="s">
        <v>219</v>
      </c>
      <c r="AU627" s="167" t="s">
        <v>81</v>
      </c>
      <c r="AV627" s="14" t="s">
        <v>111</v>
      </c>
      <c r="AW627" s="14" t="s">
        <v>33</v>
      </c>
      <c r="AX627" s="14" t="s">
        <v>79</v>
      </c>
      <c r="AY627" s="167" t="s">
        <v>207</v>
      </c>
    </row>
    <row r="628" spans="2:65" s="1" customFormat="1" ht="24.15" customHeight="1">
      <c r="B628" s="34"/>
      <c r="C628" s="134" t="s">
        <v>603</v>
      </c>
      <c r="D628" s="134" t="s">
        <v>209</v>
      </c>
      <c r="E628" s="135" t="s">
        <v>903</v>
      </c>
      <c r="F628" s="136" t="s">
        <v>904</v>
      </c>
      <c r="G628" s="137" t="s">
        <v>654</v>
      </c>
      <c r="H628" s="138">
        <v>117.12</v>
      </c>
      <c r="I628" s="139"/>
      <c r="J628" s="140">
        <f>ROUND(I628*H628,2)</f>
        <v>0</v>
      </c>
      <c r="K628" s="136" t="s">
        <v>331</v>
      </c>
      <c r="L628" s="34"/>
      <c r="M628" s="141" t="s">
        <v>19</v>
      </c>
      <c r="N628" s="142" t="s">
        <v>43</v>
      </c>
      <c r="P628" s="143">
        <f>O628*H628</f>
        <v>0</v>
      </c>
      <c r="Q628" s="143">
        <v>0</v>
      </c>
      <c r="R628" s="143">
        <f>Q628*H628</f>
        <v>0</v>
      </c>
      <c r="S628" s="143">
        <v>0</v>
      </c>
      <c r="T628" s="144">
        <f>S628*H628</f>
        <v>0</v>
      </c>
      <c r="AR628" s="145" t="s">
        <v>351</v>
      </c>
      <c r="AT628" s="145" t="s">
        <v>209</v>
      </c>
      <c r="AU628" s="145" t="s">
        <v>81</v>
      </c>
      <c r="AY628" s="19" t="s">
        <v>207</v>
      </c>
      <c r="BE628" s="146">
        <f>IF(N628="základní",J628,0)</f>
        <v>0</v>
      </c>
      <c r="BF628" s="146">
        <f>IF(N628="snížená",J628,0)</f>
        <v>0</v>
      </c>
      <c r="BG628" s="146">
        <f>IF(N628="zákl. přenesená",J628,0)</f>
        <v>0</v>
      </c>
      <c r="BH628" s="146">
        <f>IF(N628="sníž. přenesená",J628,0)</f>
        <v>0</v>
      </c>
      <c r="BI628" s="146">
        <f>IF(N628="nulová",J628,0)</f>
        <v>0</v>
      </c>
      <c r="BJ628" s="19" t="s">
        <v>79</v>
      </c>
      <c r="BK628" s="146">
        <f>ROUND(I628*H628,2)</f>
        <v>0</v>
      </c>
      <c r="BL628" s="19" t="s">
        <v>351</v>
      </c>
      <c r="BM628" s="145" t="s">
        <v>905</v>
      </c>
    </row>
    <row r="629" spans="2:65" s="1" customFormat="1" ht="18">
      <c r="B629" s="34"/>
      <c r="D629" s="147" t="s">
        <v>215</v>
      </c>
      <c r="F629" s="148" t="s">
        <v>904</v>
      </c>
      <c r="I629" s="149"/>
      <c r="L629" s="34"/>
      <c r="M629" s="150"/>
      <c r="T629" s="55"/>
      <c r="AT629" s="19" t="s">
        <v>215</v>
      </c>
      <c r="AU629" s="19" t="s">
        <v>81</v>
      </c>
    </row>
    <row r="630" spans="2:65" s="13" customFormat="1" ht="10">
      <c r="B630" s="159"/>
      <c r="D630" s="147" t="s">
        <v>219</v>
      </c>
      <c r="E630" s="160" t="s">
        <v>19</v>
      </c>
      <c r="F630" s="161" t="s">
        <v>906</v>
      </c>
      <c r="H630" s="162">
        <v>117.12</v>
      </c>
      <c r="I630" s="163"/>
      <c r="L630" s="159"/>
      <c r="M630" s="164"/>
      <c r="T630" s="165"/>
      <c r="AT630" s="160" t="s">
        <v>219</v>
      </c>
      <c r="AU630" s="160" t="s">
        <v>81</v>
      </c>
      <c r="AV630" s="13" t="s">
        <v>81</v>
      </c>
      <c r="AW630" s="13" t="s">
        <v>33</v>
      </c>
      <c r="AX630" s="13" t="s">
        <v>79</v>
      </c>
      <c r="AY630" s="160" t="s">
        <v>207</v>
      </c>
    </row>
    <row r="631" spans="2:65" s="1" customFormat="1" ht="24.15" customHeight="1">
      <c r="B631" s="34"/>
      <c r="C631" s="134" t="s">
        <v>634</v>
      </c>
      <c r="D631" s="134" t="s">
        <v>209</v>
      </c>
      <c r="E631" s="135" t="s">
        <v>907</v>
      </c>
      <c r="F631" s="136" t="s">
        <v>908</v>
      </c>
      <c r="G631" s="137" t="s">
        <v>654</v>
      </c>
      <c r="H631" s="138">
        <v>175.68</v>
      </c>
      <c r="I631" s="139"/>
      <c r="J631" s="140">
        <f>ROUND(I631*H631,2)</f>
        <v>0</v>
      </c>
      <c r="K631" s="136" t="s">
        <v>331</v>
      </c>
      <c r="L631" s="34"/>
      <c r="M631" s="141" t="s">
        <v>19</v>
      </c>
      <c r="N631" s="142" t="s">
        <v>43</v>
      </c>
      <c r="P631" s="143">
        <f>O631*H631</f>
        <v>0</v>
      </c>
      <c r="Q631" s="143">
        <v>0</v>
      </c>
      <c r="R631" s="143">
        <f>Q631*H631</f>
        <v>0</v>
      </c>
      <c r="S631" s="143">
        <v>0</v>
      </c>
      <c r="T631" s="144">
        <f>S631*H631</f>
        <v>0</v>
      </c>
      <c r="AR631" s="145" t="s">
        <v>351</v>
      </c>
      <c r="AT631" s="145" t="s">
        <v>209</v>
      </c>
      <c r="AU631" s="145" t="s">
        <v>81</v>
      </c>
      <c r="AY631" s="19" t="s">
        <v>207</v>
      </c>
      <c r="BE631" s="146">
        <f>IF(N631="základní",J631,0)</f>
        <v>0</v>
      </c>
      <c r="BF631" s="146">
        <f>IF(N631="snížená",J631,0)</f>
        <v>0</v>
      </c>
      <c r="BG631" s="146">
        <f>IF(N631="zákl. přenesená",J631,0)</f>
        <v>0</v>
      </c>
      <c r="BH631" s="146">
        <f>IF(N631="sníž. přenesená",J631,0)</f>
        <v>0</v>
      </c>
      <c r="BI631" s="146">
        <f>IF(N631="nulová",J631,0)</f>
        <v>0</v>
      </c>
      <c r="BJ631" s="19" t="s">
        <v>79</v>
      </c>
      <c r="BK631" s="146">
        <f>ROUND(I631*H631,2)</f>
        <v>0</v>
      </c>
      <c r="BL631" s="19" t="s">
        <v>351</v>
      </c>
      <c r="BM631" s="145" t="s">
        <v>909</v>
      </c>
    </row>
    <row r="632" spans="2:65" s="1" customFormat="1" ht="18">
      <c r="B632" s="34"/>
      <c r="D632" s="147" t="s">
        <v>215</v>
      </c>
      <c r="F632" s="148" t="s">
        <v>908</v>
      </c>
      <c r="I632" s="149"/>
      <c r="L632" s="34"/>
      <c r="M632" s="150"/>
      <c r="T632" s="55"/>
      <c r="AT632" s="19" t="s">
        <v>215</v>
      </c>
      <c r="AU632" s="19" t="s">
        <v>81</v>
      </c>
    </row>
    <row r="633" spans="2:65" s="13" customFormat="1" ht="10">
      <c r="B633" s="159"/>
      <c r="D633" s="147" t="s">
        <v>219</v>
      </c>
      <c r="E633" s="160" t="s">
        <v>19</v>
      </c>
      <c r="F633" s="161" t="s">
        <v>910</v>
      </c>
      <c r="H633" s="162">
        <v>175.68</v>
      </c>
      <c r="I633" s="163"/>
      <c r="L633" s="159"/>
      <c r="M633" s="164"/>
      <c r="T633" s="165"/>
      <c r="AT633" s="160" t="s">
        <v>219</v>
      </c>
      <c r="AU633" s="160" t="s">
        <v>81</v>
      </c>
      <c r="AV633" s="13" t="s">
        <v>81</v>
      </c>
      <c r="AW633" s="13" t="s">
        <v>33</v>
      </c>
      <c r="AX633" s="13" t="s">
        <v>79</v>
      </c>
      <c r="AY633" s="160" t="s">
        <v>207</v>
      </c>
    </row>
    <row r="634" spans="2:65" s="1" customFormat="1" ht="24.15" customHeight="1">
      <c r="B634" s="34"/>
      <c r="C634" s="173" t="s">
        <v>681</v>
      </c>
      <c r="D634" s="173" t="s">
        <v>223</v>
      </c>
      <c r="E634" s="174" t="s">
        <v>911</v>
      </c>
      <c r="F634" s="175" t="s">
        <v>912</v>
      </c>
      <c r="G634" s="176" t="s">
        <v>654</v>
      </c>
      <c r="H634" s="177">
        <v>117.12</v>
      </c>
      <c r="I634" s="178"/>
      <c r="J634" s="179">
        <f>ROUND(I634*H634,2)</f>
        <v>0</v>
      </c>
      <c r="K634" s="175" t="s">
        <v>331</v>
      </c>
      <c r="L634" s="180"/>
      <c r="M634" s="181" t="s">
        <v>19</v>
      </c>
      <c r="N634" s="182" t="s">
        <v>43</v>
      </c>
      <c r="P634" s="143">
        <f>O634*H634</f>
        <v>0</v>
      </c>
      <c r="Q634" s="143">
        <v>0</v>
      </c>
      <c r="R634" s="143">
        <f>Q634*H634</f>
        <v>0</v>
      </c>
      <c r="S634" s="143">
        <v>0</v>
      </c>
      <c r="T634" s="144">
        <f>S634*H634</f>
        <v>0</v>
      </c>
      <c r="AR634" s="145" t="s">
        <v>418</v>
      </c>
      <c r="AT634" s="145" t="s">
        <v>223</v>
      </c>
      <c r="AU634" s="145" t="s">
        <v>81</v>
      </c>
      <c r="AY634" s="19" t="s">
        <v>207</v>
      </c>
      <c r="BE634" s="146">
        <f>IF(N634="základní",J634,0)</f>
        <v>0</v>
      </c>
      <c r="BF634" s="146">
        <f>IF(N634="snížená",J634,0)</f>
        <v>0</v>
      </c>
      <c r="BG634" s="146">
        <f>IF(N634="zákl. přenesená",J634,0)</f>
        <v>0</v>
      </c>
      <c r="BH634" s="146">
        <f>IF(N634="sníž. přenesená",J634,0)</f>
        <v>0</v>
      </c>
      <c r="BI634" s="146">
        <f>IF(N634="nulová",J634,0)</f>
        <v>0</v>
      </c>
      <c r="BJ634" s="19" t="s">
        <v>79</v>
      </c>
      <c r="BK634" s="146">
        <f>ROUND(I634*H634,2)</f>
        <v>0</v>
      </c>
      <c r="BL634" s="19" t="s">
        <v>351</v>
      </c>
      <c r="BM634" s="145" t="s">
        <v>913</v>
      </c>
    </row>
    <row r="635" spans="2:65" s="1" customFormat="1" ht="10">
      <c r="B635" s="34"/>
      <c r="D635" s="147" t="s">
        <v>215</v>
      </c>
      <c r="F635" s="148" t="s">
        <v>912</v>
      </c>
      <c r="I635" s="149"/>
      <c r="L635" s="34"/>
      <c r="M635" s="150"/>
      <c r="T635" s="55"/>
      <c r="AT635" s="19" t="s">
        <v>215</v>
      </c>
      <c r="AU635" s="19" t="s">
        <v>81</v>
      </c>
    </row>
    <row r="636" spans="2:65" s="1" customFormat="1" ht="24.15" customHeight="1">
      <c r="B636" s="34"/>
      <c r="C636" s="173" t="s">
        <v>732</v>
      </c>
      <c r="D636" s="173" t="s">
        <v>223</v>
      </c>
      <c r="E636" s="174" t="s">
        <v>914</v>
      </c>
      <c r="F636" s="175" t="s">
        <v>915</v>
      </c>
      <c r="G636" s="176" t="s">
        <v>654</v>
      </c>
      <c r="H636" s="177">
        <v>175.68</v>
      </c>
      <c r="I636" s="178"/>
      <c r="J636" s="179">
        <f>ROUND(I636*H636,2)</f>
        <v>0</v>
      </c>
      <c r="K636" s="175" t="s">
        <v>331</v>
      </c>
      <c r="L636" s="180"/>
      <c r="M636" s="181" t="s">
        <v>19</v>
      </c>
      <c r="N636" s="182" t="s">
        <v>43</v>
      </c>
      <c r="P636" s="143">
        <f>O636*H636</f>
        <v>0</v>
      </c>
      <c r="Q636" s="143">
        <v>0</v>
      </c>
      <c r="R636" s="143">
        <f>Q636*H636</f>
        <v>0</v>
      </c>
      <c r="S636" s="143">
        <v>0</v>
      </c>
      <c r="T636" s="144">
        <f>S636*H636</f>
        <v>0</v>
      </c>
      <c r="AR636" s="145" t="s">
        <v>418</v>
      </c>
      <c r="AT636" s="145" t="s">
        <v>223</v>
      </c>
      <c r="AU636" s="145" t="s">
        <v>81</v>
      </c>
      <c r="AY636" s="19" t="s">
        <v>207</v>
      </c>
      <c r="BE636" s="146">
        <f>IF(N636="základní",J636,0)</f>
        <v>0</v>
      </c>
      <c r="BF636" s="146">
        <f>IF(N636="snížená",J636,0)</f>
        <v>0</v>
      </c>
      <c r="BG636" s="146">
        <f>IF(N636="zákl. přenesená",J636,0)</f>
        <v>0</v>
      </c>
      <c r="BH636" s="146">
        <f>IF(N636="sníž. přenesená",J636,0)</f>
        <v>0</v>
      </c>
      <c r="BI636" s="146">
        <f>IF(N636="nulová",J636,0)</f>
        <v>0</v>
      </c>
      <c r="BJ636" s="19" t="s">
        <v>79</v>
      </c>
      <c r="BK636" s="146">
        <f>ROUND(I636*H636,2)</f>
        <v>0</v>
      </c>
      <c r="BL636" s="19" t="s">
        <v>351</v>
      </c>
      <c r="BM636" s="145" t="s">
        <v>916</v>
      </c>
    </row>
    <row r="637" spans="2:65" s="1" customFormat="1" ht="10">
      <c r="B637" s="34"/>
      <c r="D637" s="147" t="s">
        <v>215</v>
      </c>
      <c r="F637" s="148" t="s">
        <v>915</v>
      </c>
      <c r="I637" s="149"/>
      <c r="L637" s="34"/>
      <c r="M637" s="150"/>
      <c r="T637" s="55"/>
      <c r="AT637" s="19" t="s">
        <v>215</v>
      </c>
      <c r="AU637" s="19" t="s">
        <v>81</v>
      </c>
    </row>
    <row r="638" spans="2:65" s="1" customFormat="1" ht="44.25" customHeight="1">
      <c r="B638" s="34"/>
      <c r="C638" s="173" t="s">
        <v>812</v>
      </c>
      <c r="D638" s="173" t="s">
        <v>223</v>
      </c>
      <c r="E638" s="174" t="s">
        <v>917</v>
      </c>
      <c r="F638" s="175" t="s">
        <v>918</v>
      </c>
      <c r="G638" s="176" t="s">
        <v>244</v>
      </c>
      <c r="H638" s="177">
        <v>1</v>
      </c>
      <c r="I638" s="178"/>
      <c r="J638" s="179">
        <f>ROUND(I638*H638,2)</f>
        <v>0</v>
      </c>
      <c r="K638" s="175" t="s">
        <v>331</v>
      </c>
      <c r="L638" s="180"/>
      <c r="M638" s="181" t="s">
        <v>19</v>
      </c>
      <c r="N638" s="182" t="s">
        <v>43</v>
      </c>
      <c r="P638" s="143">
        <f>O638*H638</f>
        <v>0</v>
      </c>
      <c r="Q638" s="143">
        <v>0</v>
      </c>
      <c r="R638" s="143">
        <f>Q638*H638</f>
        <v>0</v>
      </c>
      <c r="S638" s="143">
        <v>0</v>
      </c>
      <c r="T638" s="144">
        <f>S638*H638</f>
        <v>0</v>
      </c>
      <c r="AR638" s="145" t="s">
        <v>418</v>
      </c>
      <c r="AT638" s="145" t="s">
        <v>223</v>
      </c>
      <c r="AU638" s="145" t="s">
        <v>81</v>
      </c>
      <c r="AY638" s="19" t="s">
        <v>207</v>
      </c>
      <c r="BE638" s="146">
        <f>IF(N638="základní",J638,0)</f>
        <v>0</v>
      </c>
      <c r="BF638" s="146">
        <f>IF(N638="snížená",J638,0)</f>
        <v>0</v>
      </c>
      <c r="BG638" s="146">
        <f>IF(N638="zákl. přenesená",J638,0)</f>
        <v>0</v>
      </c>
      <c r="BH638" s="146">
        <f>IF(N638="sníž. přenesená",J638,0)</f>
        <v>0</v>
      </c>
      <c r="BI638" s="146">
        <f>IF(N638="nulová",J638,0)</f>
        <v>0</v>
      </c>
      <c r="BJ638" s="19" t="s">
        <v>79</v>
      </c>
      <c r="BK638" s="146">
        <f>ROUND(I638*H638,2)</f>
        <v>0</v>
      </c>
      <c r="BL638" s="19" t="s">
        <v>351</v>
      </c>
      <c r="BM638" s="145" t="s">
        <v>919</v>
      </c>
    </row>
    <row r="639" spans="2:65" s="1" customFormat="1" ht="36">
      <c r="B639" s="34"/>
      <c r="D639" s="147" t="s">
        <v>215</v>
      </c>
      <c r="F639" s="148" t="s">
        <v>920</v>
      </c>
      <c r="I639" s="149"/>
      <c r="L639" s="34"/>
      <c r="M639" s="150"/>
      <c r="T639" s="55"/>
      <c r="AT639" s="19" t="s">
        <v>215</v>
      </c>
      <c r="AU639" s="19" t="s">
        <v>81</v>
      </c>
    </row>
    <row r="640" spans="2:65" s="11" customFormat="1" ht="22.75" customHeight="1">
      <c r="B640" s="122"/>
      <c r="D640" s="123" t="s">
        <v>71</v>
      </c>
      <c r="E640" s="132" t="s">
        <v>921</v>
      </c>
      <c r="F640" s="132" t="s">
        <v>922</v>
      </c>
      <c r="I640" s="125"/>
      <c r="J640" s="133">
        <f>BK640</f>
        <v>0</v>
      </c>
      <c r="L640" s="122"/>
      <c r="M640" s="127"/>
      <c r="P640" s="128">
        <f>SUM(P641:P646)</f>
        <v>0</v>
      </c>
      <c r="R640" s="128">
        <f>SUM(R641:R646)</f>
        <v>0</v>
      </c>
      <c r="T640" s="129">
        <f>SUM(T641:T646)</f>
        <v>2.102E-2</v>
      </c>
      <c r="AR640" s="123" t="s">
        <v>81</v>
      </c>
      <c r="AT640" s="130" t="s">
        <v>71</v>
      </c>
      <c r="AU640" s="130" t="s">
        <v>79</v>
      </c>
      <c r="AY640" s="123" t="s">
        <v>207</v>
      </c>
      <c r="BK640" s="131">
        <f>SUM(BK641:BK646)</f>
        <v>0</v>
      </c>
    </row>
    <row r="641" spans="2:65" s="1" customFormat="1" ht="16.5" customHeight="1">
      <c r="B641" s="34"/>
      <c r="C641" s="134" t="s">
        <v>855</v>
      </c>
      <c r="D641" s="134" t="s">
        <v>209</v>
      </c>
      <c r="E641" s="135" t="s">
        <v>923</v>
      </c>
      <c r="F641" s="136" t="s">
        <v>924</v>
      </c>
      <c r="G641" s="137" t="s">
        <v>925</v>
      </c>
      <c r="H641" s="138">
        <v>1</v>
      </c>
      <c r="I641" s="139"/>
      <c r="J641" s="140">
        <f>ROUND(I641*H641,2)</f>
        <v>0</v>
      </c>
      <c r="K641" s="136" t="s">
        <v>213</v>
      </c>
      <c r="L641" s="34"/>
      <c r="M641" s="141" t="s">
        <v>19</v>
      </c>
      <c r="N641" s="142" t="s">
        <v>43</v>
      </c>
      <c r="P641" s="143">
        <f>O641*H641</f>
        <v>0</v>
      </c>
      <c r="Q641" s="143">
        <v>0</v>
      </c>
      <c r="R641" s="143">
        <f>Q641*H641</f>
        <v>0</v>
      </c>
      <c r="S641" s="143">
        <v>1.9460000000000002E-2</v>
      </c>
      <c r="T641" s="144">
        <f>S641*H641</f>
        <v>1.9460000000000002E-2</v>
      </c>
      <c r="AR641" s="145" t="s">
        <v>351</v>
      </c>
      <c r="AT641" s="145" t="s">
        <v>209</v>
      </c>
      <c r="AU641" s="145" t="s">
        <v>81</v>
      </c>
      <c r="AY641" s="19" t="s">
        <v>207</v>
      </c>
      <c r="BE641" s="146">
        <f>IF(N641="základní",J641,0)</f>
        <v>0</v>
      </c>
      <c r="BF641" s="146">
        <f>IF(N641="snížená",J641,0)</f>
        <v>0</v>
      </c>
      <c r="BG641" s="146">
        <f>IF(N641="zákl. přenesená",J641,0)</f>
        <v>0</v>
      </c>
      <c r="BH641" s="146">
        <f>IF(N641="sníž. přenesená",J641,0)</f>
        <v>0</v>
      </c>
      <c r="BI641" s="146">
        <f>IF(N641="nulová",J641,0)</f>
        <v>0</v>
      </c>
      <c r="BJ641" s="19" t="s">
        <v>79</v>
      </c>
      <c r="BK641" s="146">
        <f>ROUND(I641*H641,2)</f>
        <v>0</v>
      </c>
      <c r="BL641" s="19" t="s">
        <v>351</v>
      </c>
      <c r="BM641" s="145" t="s">
        <v>926</v>
      </c>
    </row>
    <row r="642" spans="2:65" s="1" customFormat="1" ht="10">
      <c r="B642" s="34"/>
      <c r="D642" s="147" t="s">
        <v>215</v>
      </c>
      <c r="F642" s="148" t="s">
        <v>927</v>
      </c>
      <c r="I642" s="149"/>
      <c r="L642" s="34"/>
      <c r="M642" s="150"/>
      <c r="T642" s="55"/>
      <c r="AT642" s="19" t="s">
        <v>215</v>
      </c>
      <c r="AU642" s="19" t="s">
        <v>81</v>
      </c>
    </row>
    <row r="643" spans="2:65" s="1" customFormat="1" ht="10">
      <c r="B643" s="34"/>
      <c r="D643" s="151" t="s">
        <v>217</v>
      </c>
      <c r="F643" s="152" t="s">
        <v>928</v>
      </c>
      <c r="I643" s="149"/>
      <c r="L643" s="34"/>
      <c r="M643" s="150"/>
      <c r="T643" s="55"/>
      <c r="AT643" s="19" t="s">
        <v>217</v>
      </c>
      <c r="AU643" s="19" t="s">
        <v>81</v>
      </c>
    </row>
    <row r="644" spans="2:65" s="1" customFormat="1" ht="16.5" customHeight="1">
      <c r="B644" s="34"/>
      <c r="C644" s="134" t="s">
        <v>929</v>
      </c>
      <c r="D644" s="134" t="s">
        <v>209</v>
      </c>
      <c r="E644" s="135" t="s">
        <v>930</v>
      </c>
      <c r="F644" s="136" t="s">
        <v>931</v>
      </c>
      <c r="G644" s="137" t="s">
        <v>925</v>
      </c>
      <c r="H644" s="138">
        <v>1</v>
      </c>
      <c r="I644" s="139"/>
      <c r="J644" s="140">
        <f>ROUND(I644*H644,2)</f>
        <v>0</v>
      </c>
      <c r="K644" s="136" t="s">
        <v>213</v>
      </c>
      <c r="L644" s="34"/>
      <c r="M644" s="141" t="s">
        <v>19</v>
      </c>
      <c r="N644" s="142" t="s">
        <v>43</v>
      </c>
      <c r="P644" s="143">
        <f>O644*H644</f>
        <v>0</v>
      </c>
      <c r="Q644" s="143">
        <v>0</v>
      </c>
      <c r="R644" s="143">
        <f>Q644*H644</f>
        <v>0</v>
      </c>
      <c r="S644" s="143">
        <v>1.56E-3</v>
      </c>
      <c r="T644" s="144">
        <f>S644*H644</f>
        <v>1.56E-3</v>
      </c>
      <c r="AR644" s="145" t="s">
        <v>351</v>
      </c>
      <c r="AT644" s="145" t="s">
        <v>209</v>
      </c>
      <c r="AU644" s="145" t="s">
        <v>81</v>
      </c>
      <c r="AY644" s="19" t="s">
        <v>207</v>
      </c>
      <c r="BE644" s="146">
        <f>IF(N644="základní",J644,0)</f>
        <v>0</v>
      </c>
      <c r="BF644" s="146">
        <f>IF(N644="snížená",J644,0)</f>
        <v>0</v>
      </c>
      <c r="BG644" s="146">
        <f>IF(N644="zákl. přenesená",J644,0)</f>
        <v>0</v>
      </c>
      <c r="BH644" s="146">
        <f>IF(N644="sníž. přenesená",J644,0)</f>
        <v>0</v>
      </c>
      <c r="BI644" s="146">
        <f>IF(N644="nulová",J644,0)</f>
        <v>0</v>
      </c>
      <c r="BJ644" s="19" t="s">
        <v>79</v>
      </c>
      <c r="BK644" s="146">
        <f>ROUND(I644*H644,2)</f>
        <v>0</v>
      </c>
      <c r="BL644" s="19" t="s">
        <v>351</v>
      </c>
      <c r="BM644" s="145" t="s">
        <v>932</v>
      </c>
    </row>
    <row r="645" spans="2:65" s="1" customFormat="1" ht="10">
      <c r="B645" s="34"/>
      <c r="D645" s="147" t="s">
        <v>215</v>
      </c>
      <c r="F645" s="148" t="s">
        <v>933</v>
      </c>
      <c r="I645" s="149"/>
      <c r="L645" s="34"/>
      <c r="M645" s="150"/>
      <c r="T645" s="55"/>
      <c r="AT645" s="19" t="s">
        <v>215</v>
      </c>
      <c r="AU645" s="19" t="s">
        <v>81</v>
      </c>
    </row>
    <row r="646" spans="2:65" s="1" customFormat="1" ht="10">
      <c r="B646" s="34"/>
      <c r="D646" s="151" t="s">
        <v>217</v>
      </c>
      <c r="F646" s="152" t="s">
        <v>934</v>
      </c>
      <c r="I646" s="149"/>
      <c r="L646" s="34"/>
      <c r="M646" s="150"/>
      <c r="T646" s="55"/>
      <c r="AT646" s="19" t="s">
        <v>217</v>
      </c>
      <c r="AU646" s="19" t="s">
        <v>81</v>
      </c>
    </row>
    <row r="647" spans="2:65" s="11" customFormat="1" ht="22.75" customHeight="1">
      <c r="B647" s="122"/>
      <c r="D647" s="123" t="s">
        <v>71</v>
      </c>
      <c r="E647" s="132" t="s">
        <v>935</v>
      </c>
      <c r="F647" s="132" t="s">
        <v>936</v>
      </c>
      <c r="I647" s="125"/>
      <c r="J647" s="133">
        <f>BK647</f>
        <v>0</v>
      </c>
      <c r="L647" s="122"/>
      <c r="M647" s="127"/>
      <c r="P647" s="128">
        <f>SUM(P648:P682)</f>
        <v>0</v>
      </c>
      <c r="R647" s="128">
        <f>SUM(R648:R682)</f>
        <v>4.6999999999999999E-4</v>
      </c>
      <c r="T647" s="129">
        <f>SUM(T648:T682)</f>
        <v>1.1824492499999999</v>
      </c>
      <c r="AR647" s="123" t="s">
        <v>81</v>
      </c>
      <c r="AT647" s="130" t="s">
        <v>71</v>
      </c>
      <c r="AU647" s="130" t="s">
        <v>79</v>
      </c>
      <c r="AY647" s="123" t="s">
        <v>207</v>
      </c>
      <c r="BK647" s="131">
        <f>SUM(BK648:BK682)</f>
        <v>0</v>
      </c>
    </row>
    <row r="648" spans="2:65" s="1" customFormat="1" ht="24.15" customHeight="1">
      <c r="B648" s="34"/>
      <c r="C648" s="134" t="s">
        <v>937</v>
      </c>
      <c r="D648" s="134" t="s">
        <v>209</v>
      </c>
      <c r="E648" s="135" t="s">
        <v>938</v>
      </c>
      <c r="F648" s="136" t="s">
        <v>939</v>
      </c>
      <c r="G648" s="137" t="s">
        <v>212</v>
      </c>
      <c r="H648" s="138">
        <v>47.645000000000003</v>
      </c>
      <c r="I648" s="139"/>
      <c r="J648" s="140">
        <f>ROUND(I648*H648,2)</f>
        <v>0</v>
      </c>
      <c r="K648" s="136" t="s">
        <v>213</v>
      </c>
      <c r="L648" s="34"/>
      <c r="M648" s="141" t="s">
        <v>19</v>
      </c>
      <c r="N648" s="142" t="s">
        <v>43</v>
      </c>
      <c r="P648" s="143">
        <f>O648*H648</f>
        <v>0</v>
      </c>
      <c r="Q648" s="143">
        <v>0</v>
      </c>
      <c r="R648" s="143">
        <f>Q648*H648</f>
        <v>0</v>
      </c>
      <c r="S648" s="143">
        <v>2.4649999999999998E-2</v>
      </c>
      <c r="T648" s="144">
        <f>S648*H648</f>
        <v>1.1744492499999999</v>
      </c>
      <c r="AR648" s="145" t="s">
        <v>351</v>
      </c>
      <c r="AT648" s="145" t="s">
        <v>209</v>
      </c>
      <c r="AU648" s="145" t="s">
        <v>81</v>
      </c>
      <c r="AY648" s="19" t="s">
        <v>207</v>
      </c>
      <c r="BE648" s="146">
        <f>IF(N648="základní",J648,0)</f>
        <v>0</v>
      </c>
      <c r="BF648" s="146">
        <f>IF(N648="snížená",J648,0)</f>
        <v>0</v>
      </c>
      <c r="BG648" s="146">
        <f>IF(N648="zákl. přenesená",J648,0)</f>
        <v>0</v>
      </c>
      <c r="BH648" s="146">
        <f>IF(N648="sníž. přenesená",J648,0)</f>
        <v>0</v>
      </c>
      <c r="BI648" s="146">
        <f>IF(N648="nulová",J648,0)</f>
        <v>0</v>
      </c>
      <c r="BJ648" s="19" t="s">
        <v>79</v>
      </c>
      <c r="BK648" s="146">
        <f>ROUND(I648*H648,2)</f>
        <v>0</v>
      </c>
      <c r="BL648" s="19" t="s">
        <v>351</v>
      </c>
      <c r="BM648" s="145" t="s">
        <v>940</v>
      </c>
    </row>
    <row r="649" spans="2:65" s="1" customFormat="1" ht="10">
      <c r="B649" s="34"/>
      <c r="D649" s="147" t="s">
        <v>215</v>
      </c>
      <c r="F649" s="148" t="s">
        <v>941</v>
      </c>
      <c r="I649" s="149"/>
      <c r="L649" s="34"/>
      <c r="M649" s="150"/>
      <c r="T649" s="55"/>
      <c r="AT649" s="19" t="s">
        <v>215</v>
      </c>
      <c r="AU649" s="19" t="s">
        <v>81</v>
      </c>
    </row>
    <row r="650" spans="2:65" s="1" customFormat="1" ht="10">
      <c r="B650" s="34"/>
      <c r="D650" s="151" t="s">
        <v>217</v>
      </c>
      <c r="F650" s="152" t="s">
        <v>942</v>
      </c>
      <c r="I650" s="149"/>
      <c r="L650" s="34"/>
      <c r="M650" s="150"/>
      <c r="T650" s="55"/>
      <c r="AT650" s="19" t="s">
        <v>217</v>
      </c>
      <c r="AU650" s="19" t="s">
        <v>81</v>
      </c>
    </row>
    <row r="651" spans="2:65" s="12" customFormat="1" ht="20">
      <c r="B651" s="153"/>
      <c r="D651" s="147" t="s">
        <v>219</v>
      </c>
      <c r="E651" s="154" t="s">
        <v>19</v>
      </c>
      <c r="F651" s="155" t="s">
        <v>943</v>
      </c>
      <c r="H651" s="154" t="s">
        <v>19</v>
      </c>
      <c r="I651" s="156"/>
      <c r="L651" s="153"/>
      <c r="M651" s="157"/>
      <c r="T651" s="158"/>
      <c r="AT651" s="154" t="s">
        <v>219</v>
      </c>
      <c r="AU651" s="154" t="s">
        <v>81</v>
      </c>
      <c r="AV651" s="12" t="s">
        <v>79</v>
      </c>
      <c r="AW651" s="12" t="s">
        <v>33</v>
      </c>
      <c r="AX651" s="12" t="s">
        <v>72</v>
      </c>
      <c r="AY651" s="154" t="s">
        <v>207</v>
      </c>
    </row>
    <row r="652" spans="2:65" s="13" customFormat="1" ht="10">
      <c r="B652" s="159"/>
      <c r="D652" s="147" t="s">
        <v>219</v>
      </c>
      <c r="E652" s="160" t="s">
        <v>19</v>
      </c>
      <c r="F652" s="161" t="s">
        <v>944</v>
      </c>
      <c r="H652" s="162">
        <v>4.665</v>
      </c>
      <c r="I652" s="163"/>
      <c r="L652" s="159"/>
      <c r="M652" s="164"/>
      <c r="T652" s="165"/>
      <c r="AT652" s="160" t="s">
        <v>219</v>
      </c>
      <c r="AU652" s="160" t="s">
        <v>81</v>
      </c>
      <c r="AV652" s="13" t="s">
        <v>81</v>
      </c>
      <c r="AW652" s="13" t="s">
        <v>33</v>
      </c>
      <c r="AX652" s="13" t="s">
        <v>72</v>
      </c>
      <c r="AY652" s="160" t="s">
        <v>207</v>
      </c>
    </row>
    <row r="653" spans="2:65" s="13" customFormat="1" ht="10">
      <c r="B653" s="159"/>
      <c r="D653" s="147" t="s">
        <v>219</v>
      </c>
      <c r="E653" s="160" t="s">
        <v>19</v>
      </c>
      <c r="F653" s="161" t="s">
        <v>945</v>
      </c>
      <c r="H653" s="162">
        <v>35</v>
      </c>
      <c r="I653" s="163"/>
      <c r="L653" s="159"/>
      <c r="M653" s="164"/>
      <c r="T653" s="165"/>
      <c r="AT653" s="160" t="s">
        <v>219</v>
      </c>
      <c r="AU653" s="160" t="s">
        <v>81</v>
      </c>
      <c r="AV653" s="13" t="s">
        <v>81</v>
      </c>
      <c r="AW653" s="13" t="s">
        <v>33</v>
      </c>
      <c r="AX653" s="13" t="s">
        <v>72</v>
      </c>
      <c r="AY653" s="160" t="s">
        <v>207</v>
      </c>
    </row>
    <row r="654" spans="2:65" s="13" customFormat="1" ht="10">
      <c r="B654" s="159"/>
      <c r="D654" s="147" t="s">
        <v>219</v>
      </c>
      <c r="E654" s="160" t="s">
        <v>19</v>
      </c>
      <c r="F654" s="161" t="s">
        <v>946</v>
      </c>
      <c r="H654" s="162">
        <v>7.98</v>
      </c>
      <c r="I654" s="163"/>
      <c r="L654" s="159"/>
      <c r="M654" s="164"/>
      <c r="T654" s="165"/>
      <c r="AT654" s="160" t="s">
        <v>219</v>
      </c>
      <c r="AU654" s="160" t="s">
        <v>81</v>
      </c>
      <c r="AV654" s="13" t="s">
        <v>81</v>
      </c>
      <c r="AW654" s="13" t="s">
        <v>33</v>
      </c>
      <c r="AX654" s="13" t="s">
        <v>72</v>
      </c>
      <c r="AY654" s="160" t="s">
        <v>207</v>
      </c>
    </row>
    <row r="655" spans="2:65" s="14" customFormat="1" ht="10">
      <c r="B655" s="166"/>
      <c r="D655" s="147" t="s">
        <v>219</v>
      </c>
      <c r="E655" s="167" t="s">
        <v>19</v>
      </c>
      <c r="F655" s="168" t="s">
        <v>222</v>
      </c>
      <c r="H655" s="169">
        <v>47.645000000000003</v>
      </c>
      <c r="I655" s="170"/>
      <c r="L655" s="166"/>
      <c r="M655" s="171"/>
      <c r="T655" s="172"/>
      <c r="AT655" s="167" t="s">
        <v>219</v>
      </c>
      <c r="AU655" s="167" t="s">
        <v>81</v>
      </c>
      <c r="AV655" s="14" t="s">
        <v>111</v>
      </c>
      <c r="AW655" s="14" t="s">
        <v>33</v>
      </c>
      <c r="AX655" s="14" t="s">
        <v>79</v>
      </c>
      <c r="AY655" s="167" t="s">
        <v>207</v>
      </c>
    </row>
    <row r="656" spans="2:65" s="1" customFormat="1" ht="33" customHeight="1">
      <c r="B656" s="34"/>
      <c r="C656" s="134" t="s">
        <v>947</v>
      </c>
      <c r="D656" s="134" t="s">
        <v>209</v>
      </c>
      <c r="E656" s="135" t="s">
        <v>948</v>
      </c>
      <c r="F656" s="136" t="s">
        <v>949</v>
      </c>
      <c r="G656" s="137" t="s">
        <v>244</v>
      </c>
      <c r="H656" s="138">
        <v>2</v>
      </c>
      <c r="I656" s="139"/>
      <c r="J656" s="140">
        <f>ROUND(I656*H656,2)</f>
        <v>0</v>
      </c>
      <c r="K656" s="136" t="s">
        <v>213</v>
      </c>
      <c r="L656" s="34"/>
      <c r="M656" s="141" t="s">
        <v>19</v>
      </c>
      <c r="N656" s="142" t="s">
        <v>43</v>
      </c>
      <c r="P656" s="143">
        <f>O656*H656</f>
        <v>0</v>
      </c>
      <c r="Q656" s="143">
        <v>0</v>
      </c>
      <c r="R656" s="143">
        <f>Q656*H656</f>
        <v>0</v>
      </c>
      <c r="S656" s="143">
        <v>4.0000000000000001E-3</v>
      </c>
      <c r="T656" s="144">
        <f>S656*H656</f>
        <v>8.0000000000000002E-3</v>
      </c>
      <c r="AR656" s="145" t="s">
        <v>351</v>
      </c>
      <c r="AT656" s="145" t="s">
        <v>209</v>
      </c>
      <c r="AU656" s="145" t="s">
        <v>81</v>
      </c>
      <c r="AY656" s="19" t="s">
        <v>207</v>
      </c>
      <c r="BE656" s="146">
        <f>IF(N656="základní",J656,0)</f>
        <v>0</v>
      </c>
      <c r="BF656" s="146">
        <f>IF(N656="snížená",J656,0)</f>
        <v>0</v>
      </c>
      <c r="BG656" s="146">
        <f>IF(N656="zákl. přenesená",J656,0)</f>
        <v>0</v>
      </c>
      <c r="BH656" s="146">
        <f>IF(N656="sníž. přenesená",J656,0)</f>
        <v>0</v>
      </c>
      <c r="BI656" s="146">
        <f>IF(N656="nulová",J656,0)</f>
        <v>0</v>
      </c>
      <c r="BJ656" s="19" t="s">
        <v>79</v>
      </c>
      <c r="BK656" s="146">
        <f>ROUND(I656*H656,2)</f>
        <v>0</v>
      </c>
      <c r="BL656" s="19" t="s">
        <v>351</v>
      </c>
      <c r="BM656" s="145" t="s">
        <v>950</v>
      </c>
    </row>
    <row r="657" spans="2:65" s="1" customFormat="1" ht="18">
      <c r="B657" s="34"/>
      <c r="D657" s="147" t="s">
        <v>215</v>
      </c>
      <c r="F657" s="148" t="s">
        <v>951</v>
      </c>
      <c r="I657" s="149"/>
      <c r="L657" s="34"/>
      <c r="M657" s="150"/>
      <c r="T657" s="55"/>
      <c r="AT657" s="19" t="s">
        <v>215</v>
      </c>
      <c r="AU657" s="19" t="s">
        <v>81</v>
      </c>
    </row>
    <row r="658" spans="2:65" s="1" customFormat="1" ht="10">
      <c r="B658" s="34"/>
      <c r="D658" s="151" t="s">
        <v>217</v>
      </c>
      <c r="F658" s="152" t="s">
        <v>952</v>
      </c>
      <c r="I658" s="149"/>
      <c r="L658" s="34"/>
      <c r="M658" s="150"/>
      <c r="T658" s="55"/>
      <c r="AT658" s="19" t="s">
        <v>217</v>
      </c>
      <c r="AU658" s="19" t="s">
        <v>81</v>
      </c>
    </row>
    <row r="659" spans="2:65" s="12" customFormat="1" ht="10">
      <c r="B659" s="153"/>
      <c r="D659" s="147" t="s">
        <v>219</v>
      </c>
      <c r="E659" s="154" t="s">
        <v>19</v>
      </c>
      <c r="F659" s="155" t="s">
        <v>953</v>
      </c>
      <c r="H659" s="154" t="s">
        <v>19</v>
      </c>
      <c r="I659" s="156"/>
      <c r="L659" s="153"/>
      <c r="M659" s="157"/>
      <c r="T659" s="158"/>
      <c r="AT659" s="154" t="s">
        <v>219</v>
      </c>
      <c r="AU659" s="154" t="s">
        <v>81</v>
      </c>
      <c r="AV659" s="12" t="s">
        <v>79</v>
      </c>
      <c r="AW659" s="12" t="s">
        <v>33</v>
      </c>
      <c r="AX659" s="12" t="s">
        <v>72</v>
      </c>
      <c r="AY659" s="154" t="s">
        <v>207</v>
      </c>
    </row>
    <row r="660" spans="2:65" s="13" customFormat="1" ht="10">
      <c r="B660" s="159"/>
      <c r="D660" s="147" t="s">
        <v>219</v>
      </c>
      <c r="E660" s="160" t="s">
        <v>19</v>
      </c>
      <c r="F660" s="161" t="s">
        <v>81</v>
      </c>
      <c r="H660" s="162">
        <v>2</v>
      </c>
      <c r="I660" s="163"/>
      <c r="L660" s="159"/>
      <c r="M660" s="164"/>
      <c r="T660" s="165"/>
      <c r="AT660" s="160" t="s">
        <v>219</v>
      </c>
      <c r="AU660" s="160" t="s">
        <v>81</v>
      </c>
      <c r="AV660" s="13" t="s">
        <v>81</v>
      </c>
      <c r="AW660" s="13" t="s">
        <v>33</v>
      </c>
      <c r="AX660" s="13" t="s">
        <v>72</v>
      </c>
      <c r="AY660" s="160" t="s">
        <v>207</v>
      </c>
    </row>
    <row r="661" spans="2:65" s="14" customFormat="1" ht="10">
      <c r="B661" s="166"/>
      <c r="D661" s="147" t="s">
        <v>219</v>
      </c>
      <c r="E661" s="167" t="s">
        <v>19</v>
      </c>
      <c r="F661" s="168" t="s">
        <v>222</v>
      </c>
      <c r="H661" s="169">
        <v>2</v>
      </c>
      <c r="I661" s="170"/>
      <c r="L661" s="166"/>
      <c r="M661" s="171"/>
      <c r="T661" s="172"/>
      <c r="AT661" s="167" t="s">
        <v>219</v>
      </c>
      <c r="AU661" s="167" t="s">
        <v>81</v>
      </c>
      <c r="AV661" s="14" t="s">
        <v>111</v>
      </c>
      <c r="AW661" s="14" t="s">
        <v>33</v>
      </c>
      <c r="AX661" s="14" t="s">
        <v>79</v>
      </c>
      <c r="AY661" s="167" t="s">
        <v>207</v>
      </c>
    </row>
    <row r="662" spans="2:65" s="1" customFormat="1" ht="24.15" customHeight="1">
      <c r="B662" s="34"/>
      <c r="C662" s="134" t="s">
        <v>954</v>
      </c>
      <c r="D662" s="134" t="s">
        <v>209</v>
      </c>
      <c r="E662" s="135" t="s">
        <v>955</v>
      </c>
      <c r="F662" s="136" t="s">
        <v>956</v>
      </c>
      <c r="G662" s="137" t="s">
        <v>244</v>
      </c>
      <c r="H662" s="138">
        <v>1</v>
      </c>
      <c r="I662" s="139"/>
      <c r="J662" s="140">
        <f>ROUND(I662*H662,2)</f>
        <v>0</v>
      </c>
      <c r="K662" s="136" t="s">
        <v>213</v>
      </c>
      <c r="L662" s="34"/>
      <c r="M662" s="141" t="s">
        <v>19</v>
      </c>
      <c r="N662" s="142" t="s">
        <v>43</v>
      </c>
      <c r="P662" s="143">
        <f>O662*H662</f>
        <v>0</v>
      </c>
      <c r="Q662" s="143">
        <v>0</v>
      </c>
      <c r="R662" s="143">
        <f>Q662*H662</f>
        <v>0</v>
      </c>
      <c r="S662" s="143">
        <v>0</v>
      </c>
      <c r="T662" s="144">
        <f>S662*H662</f>
        <v>0</v>
      </c>
      <c r="AR662" s="145" t="s">
        <v>351</v>
      </c>
      <c r="AT662" s="145" t="s">
        <v>209</v>
      </c>
      <c r="AU662" s="145" t="s">
        <v>81</v>
      </c>
      <c r="AY662" s="19" t="s">
        <v>207</v>
      </c>
      <c r="BE662" s="146">
        <f>IF(N662="základní",J662,0)</f>
        <v>0</v>
      </c>
      <c r="BF662" s="146">
        <f>IF(N662="snížená",J662,0)</f>
        <v>0</v>
      </c>
      <c r="BG662" s="146">
        <f>IF(N662="zákl. přenesená",J662,0)</f>
        <v>0</v>
      </c>
      <c r="BH662" s="146">
        <f>IF(N662="sníž. přenesená",J662,0)</f>
        <v>0</v>
      </c>
      <c r="BI662" s="146">
        <f>IF(N662="nulová",J662,0)</f>
        <v>0</v>
      </c>
      <c r="BJ662" s="19" t="s">
        <v>79</v>
      </c>
      <c r="BK662" s="146">
        <f>ROUND(I662*H662,2)</f>
        <v>0</v>
      </c>
      <c r="BL662" s="19" t="s">
        <v>351</v>
      </c>
      <c r="BM662" s="145" t="s">
        <v>957</v>
      </c>
    </row>
    <row r="663" spans="2:65" s="1" customFormat="1" ht="27">
      <c r="B663" s="34"/>
      <c r="D663" s="147" t="s">
        <v>215</v>
      </c>
      <c r="F663" s="148" t="s">
        <v>958</v>
      </c>
      <c r="I663" s="149"/>
      <c r="L663" s="34"/>
      <c r="M663" s="150"/>
      <c r="T663" s="55"/>
      <c r="AT663" s="19" t="s">
        <v>215</v>
      </c>
      <c r="AU663" s="19" t="s">
        <v>81</v>
      </c>
    </row>
    <row r="664" spans="2:65" s="1" customFormat="1" ht="10">
      <c r="B664" s="34"/>
      <c r="D664" s="151" t="s">
        <v>217</v>
      </c>
      <c r="F664" s="152" t="s">
        <v>959</v>
      </c>
      <c r="I664" s="149"/>
      <c r="L664" s="34"/>
      <c r="M664" s="150"/>
      <c r="T664" s="55"/>
      <c r="AT664" s="19" t="s">
        <v>217</v>
      </c>
      <c r="AU664" s="19" t="s">
        <v>81</v>
      </c>
    </row>
    <row r="665" spans="2:65" s="13" customFormat="1" ht="10">
      <c r="B665" s="159"/>
      <c r="D665" s="147" t="s">
        <v>219</v>
      </c>
      <c r="E665" s="160" t="s">
        <v>19</v>
      </c>
      <c r="F665" s="161" t="s">
        <v>960</v>
      </c>
      <c r="H665" s="162">
        <v>1</v>
      </c>
      <c r="I665" s="163"/>
      <c r="L665" s="159"/>
      <c r="M665" s="164"/>
      <c r="T665" s="165"/>
      <c r="AT665" s="160" t="s">
        <v>219</v>
      </c>
      <c r="AU665" s="160" t="s">
        <v>81</v>
      </c>
      <c r="AV665" s="13" t="s">
        <v>81</v>
      </c>
      <c r="AW665" s="13" t="s">
        <v>33</v>
      </c>
      <c r="AX665" s="13" t="s">
        <v>79</v>
      </c>
      <c r="AY665" s="160" t="s">
        <v>207</v>
      </c>
    </row>
    <row r="666" spans="2:65" s="1" customFormat="1" ht="24.15" customHeight="1">
      <c r="B666" s="34"/>
      <c r="C666" s="134" t="s">
        <v>961</v>
      </c>
      <c r="D666" s="134" t="s">
        <v>209</v>
      </c>
      <c r="E666" s="135" t="s">
        <v>962</v>
      </c>
      <c r="F666" s="136" t="s">
        <v>963</v>
      </c>
      <c r="G666" s="137" t="s">
        <v>244</v>
      </c>
      <c r="H666" s="138">
        <v>1</v>
      </c>
      <c r="I666" s="139"/>
      <c r="J666" s="140">
        <f>ROUND(I666*H666,2)</f>
        <v>0</v>
      </c>
      <c r="K666" s="136" t="s">
        <v>213</v>
      </c>
      <c r="L666" s="34"/>
      <c r="M666" s="141" t="s">
        <v>19</v>
      </c>
      <c r="N666" s="142" t="s">
        <v>43</v>
      </c>
      <c r="P666" s="143">
        <f>O666*H666</f>
        <v>0</v>
      </c>
      <c r="Q666" s="143">
        <v>4.6999999999999999E-4</v>
      </c>
      <c r="R666" s="143">
        <f>Q666*H666</f>
        <v>4.6999999999999999E-4</v>
      </c>
      <c r="S666" s="143">
        <v>0</v>
      </c>
      <c r="T666" s="144">
        <f>S666*H666</f>
        <v>0</v>
      </c>
      <c r="AR666" s="145" t="s">
        <v>351</v>
      </c>
      <c r="AT666" s="145" t="s">
        <v>209</v>
      </c>
      <c r="AU666" s="145" t="s">
        <v>81</v>
      </c>
      <c r="AY666" s="19" t="s">
        <v>207</v>
      </c>
      <c r="BE666" s="146">
        <f>IF(N666="základní",J666,0)</f>
        <v>0</v>
      </c>
      <c r="BF666" s="146">
        <f>IF(N666="snížená",J666,0)</f>
        <v>0</v>
      </c>
      <c r="BG666" s="146">
        <f>IF(N666="zákl. přenesená",J666,0)</f>
        <v>0</v>
      </c>
      <c r="BH666" s="146">
        <f>IF(N666="sníž. přenesená",J666,0)</f>
        <v>0</v>
      </c>
      <c r="BI666" s="146">
        <f>IF(N666="nulová",J666,0)</f>
        <v>0</v>
      </c>
      <c r="BJ666" s="19" t="s">
        <v>79</v>
      </c>
      <c r="BK666" s="146">
        <f>ROUND(I666*H666,2)</f>
        <v>0</v>
      </c>
      <c r="BL666" s="19" t="s">
        <v>351</v>
      </c>
      <c r="BM666" s="145" t="s">
        <v>964</v>
      </c>
    </row>
    <row r="667" spans="2:65" s="1" customFormat="1" ht="18">
      <c r="B667" s="34"/>
      <c r="D667" s="147" t="s">
        <v>215</v>
      </c>
      <c r="F667" s="148" t="s">
        <v>965</v>
      </c>
      <c r="I667" s="149"/>
      <c r="L667" s="34"/>
      <c r="M667" s="150"/>
      <c r="T667" s="55"/>
      <c r="AT667" s="19" t="s">
        <v>215</v>
      </c>
      <c r="AU667" s="19" t="s">
        <v>81</v>
      </c>
    </row>
    <row r="668" spans="2:65" s="1" customFormat="1" ht="10">
      <c r="B668" s="34"/>
      <c r="D668" s="151" t="s">
        <v>217</v>
      </c>
      <c r="F668" s="152" t="s">
        <v>966</v>
      </c>
      <c r="I668" s="149"/>
      <c r="L668" s="34"/>
      <c r="M668" s="150"/>
      <c r="T668" s="55"/>
      <c r="AT668" s="19" t="s">
        <v>217</v>
      </c>
      <c r="AU668" s="19" t="s">
        <v>81</v>
      </c>
    </row>
    <row r="669" spans="2:65" s="1" customFormat="1" ht="44.25" customHeight="1">
      <c r="B669" s="34"/>
      <c r="C669" s="173" t="s">
        <v>967</v>
      </c>
      <c r="D669" s="173" t="s">
        <v>223</v>
      </c>
      <c r="E669" s="174" t="s">
        <v>968</v>
      </c>
      <c r="F669" s="175" t="s">
        <v>969</v>
      </c>
      <c r="G669" s="176" t="s">
        <v>244</v>
      </c>
      <c r="H669" s="177">
        <v>1</v>
      </c>
      <c r="I669" s="178"/>
      <c r="J669" s="179">
        <f>ROUND(I669*H669,2)</f>
        <v>0</v>
      </c>
      <c r="K669" s="175" t="s">
        <v>331</v>
      </c>
      <c r="L669" s="180"/>
      <c r="M669" s="181" t="s">
        <v>19</v>
      </c>
      <c r="N669" s="182" t="s">
        <v>43</v>
      </c>
      <c r="P669" s="143">
        <f>O669*H669</f>
        <v>0</v>
      </c>
      <c r="Q669" s="143">
        <v>0</v>
      </c>
      <c r="R669" s="143">
        <f>Q669*H669</f>
        <v>0</v>
      </c>
      <c r="S669" s="143">
        <v>0</v>
      </c>
      <c r="T669" s="144">
        <f>S669*H669</f>
        <v>0</v>
      </c>
      <c r="AR669" s="145" t="s">
        <v>418</v>
      </c>
      <c r="AT669" s="145" t="s">
        <v>223</v>
      </c>
      <c r="AU669" s="145" t="s">
        <v>81</v>
      </c>
      <c r="AY669" s="19" t="s">
        <v>207</v>
      </c>
      <c r="BE669" s="146">
        <f>IF(N669="základní",J669,0)</f>
        <v>0</v>
      </c>
      <c r="BF669" s="146">
        <f>IF(N669="snížená",J669,0)</f>
        <v>0</v>
      </c>
      <c r="BG669" s="146">
        <f>IF(N669="zákl. přenesená",J669,0)</f>
        <v>0</v>
      </c>
      <c r="BH669" s="146">
        <f>IF(N669="sníž. přenesená",J669,0)</f>
        <v>0</v>
      </c>
      <c r="BI669" s="146">
        <f>IF(N669="nulová",J669,0)</f>
        <v>0</v>
      </c>
      <c r="BJ669" s="19" t="s">
        <v>79</v>
      </c>
      <c r="BK669" s="146">
        <f>ROUND(I669*H669,2)</f>
        <v>0</v>
      </c>
      <c r="BL669" s="19" t="s">
        <v>351</v>
      </c>
      <c r="BM669" s="145" t="s">
        <v>970</v>
      </c>
    </row>
    <row r="670" spans="2:65" s="1" customFormat="1" ht="27">
      <c r="B670" s="34"/>
      <c r="D670" s="147" t="s">
        <v>215</v>
      </c>
      <c r="F670" s="148" t="s">
        <v>969</v>
      </c>
      <c r="I670" s="149"/>
      <c r="L670" s="34"/>
      <c r="M670" s="150"/>
      <c r="T670" s="55"/>
      <c r="AT670" s="19" t="s">
        <v>215</v>
      </c>
      <c r="AU670" s="19" t="s">
        <v>81</v>
      </c>
    </row>
    <row r="671" spans="2:65" s="1" customFormat="1" ht="16.5" customHeight="1">
      <c r="B671" s="34"/>
      <c r="C671" s="134" t="s">
        <v>971</v>
      </c>
      <c r="D671" s="134" t="s">
        <v>209</v>
      </c>
      <c r="E671" s="135" t="s">
        <v>972</v>
      </c>
      <c r="F671" s="136" t="s">
        <v>973</v>
      </c>
      <c r="G671" s="137" t="s">
        <v>244</v>
      </c>
      <c r="H671" s="138">
        <v>1</v>
      </c>
      <c r="I671" s="139"/>
      <c r="J671" s="140">
        <f>ROUND(I671*H671,2)</f>
        <v>0</v>
      </c>
      <c r="K671" s="136" t="s">
        <v>331</v>
      </c>
      <c r="L671" s="34"/>
      <c r="M671" s="141" t="s">
        <v>19</v>
      </c>
      <c r="N671" s="142" t="s">
        <v>43</v>
      </c>
      <c r="P671" s="143">
        <f>O671*H671</f>
        <v>0</v>
      </c>
      <c r="Q671" s="143">
        <v>0</v>
      </c>
      <c r="R671" s="143">
        <f>Q671*H671</f>
        <v>0</v>
      </c>
      <c r="S671" s="143">
        <v>0</v>
      </c>
      <c r="T671" s="144">
        <f>S671*H671</f>
        <v>0</v>
      </c>
      <c r="AR671" s="145" t="s">
        <v>111</v>
      </c>
      <c r="AT671" s="145" t="s">
        <v>209</v>
      </c>
      <c r="AU671" s="145" t="s">
        <v>81</v>
      </c>
      <c r="AY671" s="19" t="s">
        <v>207</v>
      </c>
      <c r="BE671" s="146">
        <f>IF(N671="základní",J671,0)</f>
        <v>0</v>
      </c>
      <c r="BF671" s="146">
        <f>IF(N671="snížená",J671,0)</f>
        <v>0</v>
      </c>
      <c r="BG671" s="146">
        <f>IF(N671="zákl. přenesená",J671,0)</f>
        <v>0</v>
      </c>
      <c r="BH671" s="146">
        <f>IF(N671="sníž. přenesená",J671,0)</f>
        <v>0</v>
      </c>
      <c r="BI671" s="146">
        <f>IF(N671="nulová",J671,0)</f>
        <v>0</v>
      </c>
      <c r="BJ671" s="19" t="s">
        <v>79</v>
      </c>
      <c r="BK671" s="146">
        <f>ROUND(I671*H671,2)</f>
        <v>0</v>
      </c>
      <c r="BL671" s="19" t="s">
        <v>111</v>
      </c>
      <c r="BM671" s="145" t="s">
        <v>974</v>
      </c>
    </row>
    <row r="672" spans="2:65" s="1" customFormat="1" ht="10">
      <c r="B672" s="34"/>
      <c r="D672" s="147" t="s">
        <v>215</v>
      </c>
      <c r="F672" s="148" t="s">
        <v>975</v>
      </c>
      <c r="I672" s="149"/>
      <c r="L672" s="34"/>
      <c r="M672" s="150"/>
      <c r="T672" s="55"/>
      <c r="AT672" s="19" t="s">
        <v>215</v>
      </c>
      <c r="AU672" s="19" t="s">
        <v>81</v>
      </c>
    </row>
    <row r="673" spans="2:65" s="1" customFormat="1" ht="44.25" customHeight="1">
      <c r="B673" s="34"/>
      <c r="C673" s="173" t="s">
        <v>976</v>
      </c>
      <c r="D673" s="173" t="s">
        <v>223</v>
      </c>
      <c r="E673" s="174" t="s">
        <v>977</v>
      </c>
      <c r="F673" s="175" t="s">
        <v>978</v>
      </c>
      <c r="G673" s="176" t="s">
        <v>345</v>
      </c>
      <c r="H673" s="177">
        <v>1</v>
      </c>
      <c r="I673" s="178"/>
      <c r="J673" s="179">
        <f>ROUND(I673*H673,2)</f>
        <v>0</v>
      </c>
      <c r="K673" s="175" t="s">
        <v>331</v>
      </c>
      <c r="L673" s="180"/>
      <c r="M673" s="181" t="s">
        <v>19</v>
      </c>
      <c r="N673" s="182" t="s">
        <v>43</v>
      </c>
      <c r="P673" s="143">
        <f>O673*H673</f>
        <v>0</v>
      </c>
      <c r="Q673" s="143">
        <v>0</v>
      </c>
      <c r="R673" s="143">
        <f>Q673*H673</f>
        <v>0</v>
      </c>
      <c r="S673" s="143">
        <v>0</v>
      </c>
      <c r="T673" s="144">
        <f>S673*H673</f>
        <v>0</v>
      </c>
      <c r="AR673" s="145" t="s">
        <v>227</v>
      </c>
      <c r="AT673" s="145" t="s">
        <v>223</v>
      </c>
      <c r="AU673" s="145" t="s">
        <v>81</v>
      </c>
      <c r="AY673" s="19" t="s">
        <v>207</v>
      </c>
      <c r="BE673" s="146">
        <f>IF(N673="základní",J673,0)</f>
        <v>0</v>
      </c>
      <c r="BF673" s="146">
        <f>IF(N673="snížená",J673,0)</f>
        <v>0</v>
      </c>
      <c r="BG673" s="146">
        <f>IF(N673="zákl. přenesená",J673,0)</f>
        <v>0</v>
      </c>
      <c r="BH673" s="146">
        <f>IF(N673="sníž. přenesená",J673,0)</f>
        <v>0</v>
      </c>
      <c r="BI673" s="146">
        <f>IF(N673="nulová",J673,0)</f>
        <v>0</v>
      </c>
      <c r="BJ673" s="19" t="s">
        <v>79</v>
      </c>
      <c r="BK673" s="146">
        <f>ROUND(I673*H673,2)</f>
        <v>0</v>
      </c>
      <c r="BL673" s="19" t="s">
        <v>111</v>
      </c>
      <c r="BM673" s="145" t="s">
        <v>979</v>
      </c>
    </row>
    <row r="674" spans="2:65" s="1" customFormat="1" ht="27">
      <c r="B674" s="34"/>
      <c r="D674" s="147" t="s">
        <v>215</v>
      </c>
      <c r="F674" s="148" t="s">
        <v>978</v>
      </c>
      <c r="I674" s="149"/>
      <c r="L674" s="34"/>
      <c r="M674" s="150"/>
      <c r="T674" s="55"/>
      <c r="AT674" s="19" t="s">
        <v>215</v>
      </c>
      <c r="AU674" s="19" t="s">
        <v>81</v>
      </c>
    </row>
    <row r="675" spans="2:65" s="1" customFormat="1" ht="16.5" customHeight="1">
      <c r="B675" s="34"/>
      <c r="C675" s="134" t="s">
        <v>980</v>
      </c>
      <c r="D675" s="134" t="s">
        <v>209</v>
      </c>
      <c r="E675" s="135" t="s">
        <v>981</v>
      </c>
      <c r="F675" s="136" t="s">
        <v>982</v>
      </c>
      <c r="G675" s="137" t="s">
        <v>244</v>
      </c>
      <c r="H675" s="138">
        <v>1</v>
      </c>
      <c r="I675" s="139"/>
      <c r="J675" s="140">
        <f>ROUND(I675*H675,2)</f>
        <v>0</v>
      </c>
      <c r="K675" s="136" t="s">
        <v>331</v>
      </c>
      <c r="L675" s="34"/>
      <c r="M675" s="141" t="s">
        <v>19</v>
      </c>
      <c r="N675" s="142" t="s">
        <v>43</v>
      </c>
      <c r="P675" s="143">
        <f>O675*H675</f>
        <v>0</v>
      </c>
      <c r="Q675" s="143">
        <v>0</v>
      </c>
      <c r="R675" s="143">
        <f>Q675*H675</f>
        <v>0</v>
      </c>
      <c r="S675" s="143">
        <v>0</v>
      </c>
      <c r="T675" s="144">
        <f>S675*H675</f>
        <v>0</v>
      </c>
      <c r="AR675" s="145" t="s">
        <v>111</v>
      </c>
      <c r="AT675" s="145" t="s">
        <v>209</v>
      </c>
      <c r="AU675" s="145" t="s">
        <v>81</v>
      </c>
      <c r="AY675" s="19" t="s">
        <v>207</v>
      </c>
      <c r="BE675" s="146">
        <f>IF(N675="základní",J675,0)</f>
        <v>0</v>
      </c>
      <c r="BF675" s="146">
        <f>IF(N675="snížená",J675,0)</f>
        <v>0</v>
      </c>
      <c r="BG675" s="146">
        <f>IF(N675="zákl. přenesená",J675,0)</f>
        <v>0</v>
      </c>
      <c r="BH675" s="146">
        <f>IF(N675="sníž. přenesená",J675,0)</f>
        <v>0</v>
      </c>
      <c r="BI675" s="146">
        <f>IF(N675="nulová",J675,0)</f>
        <v>0</v>
      </c>
      <c r="BJ675" s="19" t="s">
        <v>79</v>
      </c>
      <c r="BK675" s="146">
        <f>ROUND(I675*H675,2)</f>
        <v>0</v>
      </c>
      <c r="BL675" s="19" t="s">
        <v>111</v>
      </c>
      <c r="BM675" s="145" t="s">
        <v>983</v>
      </c>
    </row>
    <row r="676" spans="2:65" s="1" customFormat="1" ht="10">
      <c r="B676" s="34"/>
      <c r="D676" s="147" t="s">
        <v>215</v>
      </c>
      <c r="F676" s="148" t="s">
        <v>982</v>
      </c>
      <c r="I676" s="149"/>
      <c r="L676" s="34"/>
      <c r="M676" s="150"/>
      <c r="T676" s="55"/>
      <c r="AT676" s="19" t="s">
        <v>215</v>
      </c>
      <c r="AU676" s="19" t="s">
        <v>81</v>
      </c>
    </row>
    <row r="677" spans="2:65" s="1" customFormat="1" ht="24.15" customHeight="1">
      <c r="B677" s="34"/>
      <c r="C677" s="173" t="s">
        <v>984</v>
      </c>
      <c r="D677" s="173" t="s">
        <v>223</v>
      </c>
      <c r="E677" s="174" t="s">
        <v>985</v>
      </c>
      <c r="F677" s="175" t="s">
        <v>986</v>
      </c>
      <c r="G677" s="176" t="s">
        <v>244</v>
      </c>
      <c r="H677" s="177">
        <v>1</v>
      </c>
      <c r="I677" s="178"/>
      <c r="J677" s="179">
        <f>ROUND(I677*H677,2)</f>
        <v>0</v>
      </c>
      <c r="K677" s="175" t="s">
        <v>331</v>
      </c>
      <c r="L677" s="180"/>
      <c r="M677" s="181" t="s">
        <v>19</v>
      </c>
      <c r="N677" s="182" t="s">
        <v>43</v>
      </c>
      <c r="P677" s="143">
        <f>O677*H677</f>
        <v>0</v>
      </c>
      <c r="Q677" s="143">
        <v>0</v>
      </c>
      <c r="R677" s="143">
        <f>Q677*H677</f>
        <v>0</v>
      </c>
      <c r="S677" s="143">
        <v>0</v>
      </c>
      <c r="T677" s="144">
        <f>S677*H677</f>
        <v>0</v>
      </c>
      <c r="AR677" s="145" t="s">
        <v>227</v>
      </c>
      <c r="AT677" s="145" t="s">
        <v>223</v>
      </c>
      <c r="AU677" s="145" t="s">
        <v>81</v>
      </c>
      <c r="AY677" s="19" t="s">
        <v>207</v>
      </c>
      <c r="BE677" s="146">
        <f>IF(N677="základní",J677,0)</f>
        <v>0</v>
      </c>
      <c r="BF677" s="146">
        <f>IF(N677="snížená",J677,0)</f>
        <v>0</v>
      </c>
      <c r="BG677" s="146">
        <f>IF(N677="zákl. přenesená",J677,0)</f>
        <v>0</v>
      </c>
      <c r="BH677" s="146">
        <f>IF(N677="sníž. přenesená",J677,0)</f>
        <v>0</v>
      </c>
      <c r="BI677" s="146">
        <f>IF(N677="nulová",J677,0)</f>
        <v>0</v>
      </c>
      <c r="BJ677" s="19" t="s">
        <v>79</v>
      </c>
      <c r="BK677" s="146">
        <f>ROUND(I677*H677,2)</f>
        <v>0</v>
      </c>
      <c r="BL677" s="19" t="s">
        <v>111</v>
      </c>
      <c r="BM677" s="145" t="s">
        <v>987</v>
      </c>
    </row>
    <row r="678" spans="2:65" s="1" customFormat="1" ht="18">
      <c r="B678" s="34"/>
      <c r="D678" s="147" t="s">
        <v>215</v>
      </c>
      <c r="F678" s="148" t="s">
        <v>986</v>
      </c>
      <c r="I678" s="149"/>
      <c r="L678" s="34"/>
      <c r="M678" s="150"/>
      <c r="T678" s="55"/>
      <c r="AT678" s="19" t="s">
        <v>215</v>
      </c>
      <c r="AU678" s="19" t="s">
        <v>81</v>
      </c>
    </row>
    <row r="679" spans="2:65" s="1" customFormat="1" ht="16.5" customHeight="1">
      <c r="B679" s="34"/>
      <c r="C679" s="134" t="s">
        <v>988</v>
      </c>
      <c r="D679" s="134" t="s">
        <v>209</v>
      </c>
      <c r="E679" s="135" t="s">
        <v>989</v>
      </c>
      <c r="F679" s="136" t="s">
        <v>990</v>
      </c>
      <c r="G679" s="137" t="s">
        <v>244</v>
      </c>
      <c r="H679" s="138">
        <v>2</v>
      </c>
      <c r="I679" s="139"/>
      <c r="J679" s="140">
        <f>ROUND(I679*H679,2)</f>
        <v>0</v>
      </c>
      <c r="K679" s="136" t="s">
        <v>331</v>
      </c>
      <c r="L679" s="34"/>
      <c r="M679" s="141" t="s">
        <v>19</v>
      </c>
      <c r="N679" s="142" t="s">
        <v>43</v>
      </c>
      <c r="P679" s="143">
        <f>O679*H679</f>
        <v>0</v>
      </c>
      <c r="Q679" s="143">
        <v>0</v>
      </c>
      <c r="R679" s="143">
        <f>Q679*H679</f>
        <v>0</v>
      </c>
      <c r="S679" s="143">
        <v>0</v>
      </c>
      <c r="T679" s="144">
        <f>S679*H679</f>
        <v>0</v>
      </c>
      <c r="AR679" s="145" t="s">
        <v>111</v>
      </c>
      <c r="AT679" s="145" t="s">
        <v>209</v>
      </c>
      <c r="AU679" s="145" t="s">
        <v>81</v>
      </c>
      <c r="AY679" s="19" t="s">
        <v>207</v>
      </c>
      <c r="BE679" s="146">
        <f>IF(N679="základní",J679,0)</f>
        <v>0</v>
      </c>
      <c r="BF679" s="146">
        <f>IF(N679="snížená",J679,0)</f>
        <v>0</v>
      </c>
      <c r="BG679" s="146">
        <f>IF(N679="zákl. přenesená",J679,0)</f>
        <v>0</v>
      </c>
      <c r="BH679" s="146">
        <f>IF(N679="sníž. přenesená",J679,0)</f>
        <v>0</v>
      </c>
      <c r="BI679" s="146">
        <f>IF(N679="nulová",J679,0)</f>
        <v>0</v>
      </c>
      <c r="BJ679" s="19" t="s">
        <v>79</v>
      </c>
      <c r="BK679" s="146">
        <f>ROUND(I679*H679,2)</f>
        <v>0</v>
      </c>
      <c r="BL679" s="19" t="s">
        <v>111</v>
      </c>
      <c r="BM679" s="145" t="s">
        <v>991</v>
      </c>
    </row>
    <row r="680" spans="2:65" s="1" customFormat="1" ht="10">
      <c r="B680" s="34"/>
      <c r="D680" s="147" t="s">
        <v>215</v>
      </c>
      <c r="F680" s="148" t="s">
        <v>990</v>
      </c>
      <c r="I680" s="149"/>
      <c r="L680" s="34"/>
      <c r="M680" s="150"/>
      <c r="T680" s="55"/>
      <c r="AT680" s="19" t="s">
        <v>215</v>
      </c>
      <c r="AU680" s="19" t="s">
        <v>81</v>
      </c>
    </row>
    <row r="681" spans="2:65" s="1" customFormat="1" ht="37.75" customHeight="1">
      <c r="B681" s="34"/>
      <c r="C681" s="173" t="s">
        <v>992</v>
      </c>
      <c r="D681" s="173" t="s">
        <v>223</v>
      </c>
      <c r="E681" s="174" t="s">
        <v>993</v>
      </c>
      <c r="F681" s="175" t="s">
        <v>994</v>
      </c>
      <c r="G681" s="176" t="s">
        <v>244</v>
      </c>
      <c r="H681" s="177">
        <v>2</v>
      </c>
      <c r="I681" s="178"/>
      <c r="J681" s="179">
        <f>ROUND(I681*H681,2)</f>
        <v>0</v>
      </c>
      <c r="K681" s="175" t="s">
        <v>331</v>
      </c>
      <c r="L681" s="180"/>
      <c r="M681" s="181" t="s">
        <v>19</v>
      </c>
      <c r="N681" s="182" t="s">
        <v>43</v>
      </c>
      <c r="P681" s="143">
        <f>O681*H681</f>
        <v>0</v>
      </c>
      <c r="Q681" s="143">
        <v>0</v>
      </c>
      <c r="R681" s="143">
        <f>Q681*H681</f>
        <v>0</v>
      </c>
      <c r="S681" s="143">
        <v>0</v>
      </c>
      <c r="T681" s="144">
        <f>S681*H681</f>
        <v>0</v>
      </c>
      <c r="AR681" s="145" t="s">
        <v>227</v>
      </c>
      <c r="AT681" s="145" t="s">
        <v>223</v>
      </c>
      <c r="AU681" s="145" t="s">
        <v>81</v>
      </c>
      <c r="AY681" s="19" t="s">
        <v>207</v>
      </c>
      <c r="BE681" s="146">
        <f>IF(N681="základní",J681,0)</f>
        <v>0</v>
      </c>
      <c r="BF681" s="146">
        <f>IF(N681="snížená",J681,0)</f>
        <v>0</v>
      </c>
      <c r="BG681" s="146">
        <f>IF(N681="zákl. přenesená",J681,0)</f>
        <v>0</v>
      </c>
      <c r="BH681" s="146">
        <f>IF(N681="sníž. přenesená",J681,0)</f>
        <v>0</v>
      </c>
      <c r="BI681" s="146">
        <f>IF(N681="nulová",J681,0)</f>
        <v>0</v>
      </c>
      <c r="BJ681" s="19" t="s">
        <v>79</v>
      </c>
      <c r="BK681" s="146">
        <f>ROUND(I681*H681,2)</f>
        <v>0</v>
      </c>
      <c r="BL681" s="19" t="s">
        <v>111</v>
      </c>
      <c r="BM681" s="145" t="s">
        <v>995</v>
      </c>
    </row>
    <row r="682" spans="2:65" s="1" customFormat="1" ht="18">
      <c r="B682" s="34"/>
      <c r="D682" s="147" t="s">
        <v>215</v>
      </c>
      <c r="F682" s="148" t="s">
        <v>994</v>
      </c>
      <c r="I682" s="149"/>
      <c r="L682" s="34"/>
      <c r="M682" s="150"/>
      <c r="T682" s="55"/>
      <c r="AT682" s="19" t="s">
        <v>215</v>
      </c>
      <c r="AU682" s="19" t="s">
        <v>81</v>
      </c>
    </row>
    <row r="683" spans="2:65" s="11" customFormat="1" ht="22.75" customHeight="1">
      <c r="B683" s="122"/>
      <c r="D683" s="123" t="s">
        <v>71</v>
      </c>
      <c r="E683" s="132" t="s">
        <v>996</v>
      </c>
      <c r="F683" s="132" t="s">
        <v>997</v>
      </c>
      <c r="I683" s="125"/>
      <c r="J683" s="133">
        <f>BK683</f>
        <v>0</v>
      </c>
      <c r="L683" s="122"/>
      <c r="M683" s="127"/>
      <c r="P683" s="128">
        <f>SUM(P684:P716)</f>
        <v>0</v>
      </c>
      <c r="R683" s="128">
        <f>SUM(R684:R716)</f>
        <v>3.0949999999999998E-2</v>
      </c>
      <c r="T683" s="129">
        <f>SUM(T684:T716)</f>
        <v>2.4</v>
      </c>
      <c r="AR683" s="123" t="s">
        <v>81</v>
      </c>
      <c r="AT683" s="130" t="s">
        <v>71</v>
      </c>
      <c r="AU683" s="130" t="s">
        <v>79</v>
      </c>
      <c r="AY683" s="123" t="s">
        <v>207</v>
      </c>
      <c r="BK683" s="131">
        <f>SUM(BK684:BK716)</f>
        <v>0</v>
      </c>
    </row>
    <row r="684" spans="2:65" s="1" customFormat="1" ht="33" customHeight="1">
      <c r="B684" s="34"/>
      <c r="C684" s="134" t="s">
        <v>998</v>
      </c>
      <c r="D684" s="134" t="s">
        <v>209</v>
      </c>
      <c r="E684" s="135" t="s">
        <v>999</v>
      </c>
      <c r="F684" s="136" t="s">
        <v>1000</v>
      </c>
      <c r="G684" s="137" t="s">
        <v>212</v>
      </c>
      <c r="H684" s="138">
        <v>60</v>
      </c>
      <c r="I684" s="139"/>
      <c r="J684" s="140">
        <f>ROUND(I684*H684,2)</f>
        <v>0</v>
      </c>
      <c r="K684" s="136" t="s">
        <v>213</v>
      </c>
      <c r="L684" s="34"/>
      <c r="M684" s="141" t="s">
        <v>19</v>
      </c>
      <c r="N684" s="142" t="s">
        <v>43</v>
      </c>
      <c r="P684" s="143">
        <f>O684*H684</f>
        <v>0</v>
      </c>
      <c r="Q684" s="143">
        <v>4.8999999999999998E-4</v>
      </c>
      <c r="R684" s="143">
        <f>Q684*H684</f>
        <v>2.9399999999999999E-2</v>
      </c>
      <c r="S684" s="143">
        <v>0</v>
      </c>
      <c r="T684" s="144">
        <f>S684*H684</f>
        <v>0</v>
      </c>
      <c r="AR684" s="145" t="s">
        <v>351</v>
      </c>
      <c r="AT684" s="145" t="s">
        <v>209</v>
      </c>
      <c r="AU684" s="145" t="s">
        <v>81</v>
      </c>
      <c r="AY684" s="19" t="s">
        <v>207</v>
      </c>
      <c r="BE684" s="146">
        <f>IF(N684="základní",J684,0)</f>
        <v>0</v>
      </c>
      <c r="BF684" s="146">
        <f>IF(N684="snížená",J684,0)</f>
        <v>0</v>
      </c>
      <c r="BG684" s="146">
        <f>IF(N684="zákl. přenesená",J684,0)</f>
        <v>0</v>
      </c>
      <c r="BH684" s="146">
        <f>IF(N684="sníž. přenesená",J684,0)</f>
        <v>0</v>
      </c>
      <c r="BI684" s="146">
        <f>IF(N684="nulová",J684,0)</f>
        <v>0</v>
      </c>
      <c r="BJ684" s="19" t="s">
        <v>79</v>
      </c>
      <c r="BK684" s="146">
        <f>ROUND(I684*H684,2)</f>
        <v>0</v>
      </c>
      <c r="BL684" s="19" t="s">
        <v>351</v>
      </c>
      <c r="BM684" s="145" t="s">
        <v>1001</v>
      </c>
    </row>
    <row r="685" spans="2:65" s="1" customFormat="1" ht="18">
      <c r="B685" s="34"/>
      <c r="D685" s="147" t="s">
        <v>215</v>
      </c>
      <c r="F685" s="148" t="s">
        <v>1002</v>
      </c>
      <c r="I685" s="149"/>
      <c r="L685" s="34"/>
      <c r="M685" s="150"/>
      <c r="T685" s="55"/>
      <c r="AT685" s="19" t="s">
        <v>215</v>
      </c>
      <c r="AU685" s="19" t="s">
        <v>81</v>
      </c>
    </row>
    <row r="686" spans="2:65" s="1" customFormat="1" ht="10">
      <c r="B686" s="34"/>
      <c r="D686" s="151" t="s">
        <v>217</v>
      </c>
      <c r="F686" s="152" t="s">
        <v>1003</v>
      </c>
      <c r="I686" s="149"/>
      <c r="L686" s="34"/>
      <c r="M686" s="150"/>
      <c r="T686" s="55"/>
      <c r="AT686" s="19" t="s">
        <v>217</v>
      </c>
      <c r="AU686" s="19" t="s">
        <v>81</v>
      </c>
    </row>
    <row r="687" spans="2:65" s="12" customFormat="1" ht="10">
      <c r="B687" s="153"/>
      <c r="D687" s="147" t="s">
        <v>219</v>
      </c>
      <c r="E687" s="154" t="s">
        <v>19</v>
      </c>
      <c r="F687" s="155" t="s">
        <v>1004</v>
      </c>
      <c r="H687" s="154" t="s">
        <v>19</v>
      </c>
      <c r="I687" s="156"/>
      <c r="L687" s="153"/>
      <c r="M687" s="157"/>
      <c r="T687" s="158"/>
      <c r="AT687" s="154" t="s">
        <v>219</v>
      </c>
      <c r="AU687" s="154" t="s">
        <v>81</v>
      </c>
      <c r="AV687" s="12" t="s">
        <v>79</v>
      </c>
      <c r="AW687" s="12" t="s">
        <v>33</v>
      </c>
      <c r="AX687" s="12" t="s">
        <v>72</v>
      </c>
      <c r="AY687" s="154" t="s">
        <v>207</v>
      </c>
    </row>
    <row r="688" spans="2:65" s="13" customFormat="1" ht="10">
      <c r="B688" s="159"/>
      <c r="D688" s="147" t="s">
        <v>219</v>
      </c>
      <c r="E688" s="160" t="s">
        <v>19</v>
      </c>
      <c r="F688" s="161" t="s">
        <v>642</v>
      </c>
      <c r="H688" s="162">
        <v>60</v>
      </c>
      <c r="I688" s="163"/>
      <c r="L688" s="159"/>
      <c r="M688" s="164"/>
      <c r="T688" s="165"/>
      <c r="AT688" s="160" t="s">
        <v>219</v>
      </c>
      <c r="AU688" s="160" t="s">
        <v>81</v>
      </c>
      <c r="AV688" s="13" t="s">
        <v>81</v>
      </c>
      <c r="AW688" s="13" t="s">
        <v>33</v>
      </c>
      <c r="AX688" s="13" t="s">
        <v>72</v>
      </c>
      <c r="AY688" s="160" t="s">
        <v>207</v>
      </c>
    </row>
    <row r="689" spans="2:65" s="14" customFormat="1" ht="10">
      <c r="B689" s="166"/>
      <c r="D689" s="147" t="s">
        <v>219</v>
      </c>
      <c r="E689" s="167" t="s">
        <v>19</v>
      </c>
      <c r="F689" s="168" t="s">
        <v>222</v>
      </c>
      <c r="H689" s="169">
        <v>60</v>
      </c>
      <c r="I689" s="170"/>
      <c r="L689" s="166"/>
      <c r="M689" s="171"/>
      <c r="T689" s="172"/>
      <c r="AT689" s="167" t="s">
        <v>219</v>
      </c>
      <c r="AU689" s="167" t="s">
        <v>81</v>
      </c>
      <c r="AV689" s="14" t="s">
        <v>111</v>
      </c>
      <c r="AW689" s="14" t="s">
        <v>33</v>
      </c>
      <c r="AX689" s="14" t="s">
        <v>79</v>
      </c>
      <c r="AY689" s="167" t="s">
        <v>207</v>
      </c>
    </row>
    <row r="690" spans="2:65" s="1" customFormat="1" ht="24.15" customHeight="1">
      <c r="B690" s="34"/>
      <c r="C690" s="134" t="s">
        <v>1005</v>
      </c>
      <c r="D690" s="134" t="s">
        <v>209</v>
      </c>
      <c r="E690" s="135" t="s">
        <v>1006</v>
      </c>
      <c r="F690" s="136" t="s">
        <v>1007</v>
      </c>
      <c r="G690" s="137" t="s">
        <v>212</v>
      </c>
      <c r="H690" s="138">
        <v>60</v>
      </c>
      <c r="I690" s="139"/>
      <c r="J690" s="140">
        <f>ROUND(I690*H690,2)</f>
        <v>0</v>
      </c>
      <c r="K690" s="136" t="s">
        <v>213</v>
      </c>
      <c r="L690" s="34"/>
      <c r="M690" s="141" t="s">
        <v>19</v>
      </c>
      <c r="N690" s="142" t="s">
        <v>43</v>
      </c>
      <c r="P690" s="143">
        <f>O690*H690</f>
        <v>0</v>
      </c>
      <c r="Q690" s="143">
        <v>0</v>
      </c>
      <c r="R690" s="143">
        <f>Q690*H690</f>
        <v>0</v>
      </c>
      <c r="S690" s="143">
        <v>0.04</v>
      </c>
      <c r="T690" s="144">
        <f>S690*H690</f>
        <v>2.4</v>
      </c>
      <c r="AR690" s="145" t="s">
        <v>351</v>
      </c>
      <c r="AT690" s="145" t="s">
        <v>209</v>
      </c>
      <c r="AU690" s="145" t="s">
        <v>81</v>
      </c>
      <c r="AY690" s="19" t="s">
        <v>207</v>
      </c>
      <c r="BE690" s="146">
        <f>IF(N690="základní",J690,0)</f>
        <v>0</v>
      </c>
      <c r="BF690" s="146">
        <f>IF(N690="snížená",J690,0)</f>
        <v>0</v>
      </c>
      <c r="BG690" s="146">
        <f>IF(N690="zákl. přenesená",J690,0)</f>
        <v>0</v>
      </c>
      <c r="BH690" s="146">
        <f>IF(N690="sníž. přenesená",J690,0)</f>
        <v>0</v>
      </c>
      <c r="BI690" s="146">
        <f>IF(N690="nulová",J690,0)</f>
        <v>0</v>
      </c>
      <c r="BJ690" s="19" t="s">
        <v>79</v>
      </c>
      <c r="BK690" s="146">
        <f>ROUND(I690*H690,2)</f>
        <v>0</v>
      </c>
      <c r="BL690" s="19" t="s">
        <v>351</v>
      </c>
      <c r="BM690" s="145" t="s">
        <v>1008</v>
      </c>
    </row>
    <row r="691" spans="2:65" s="1" customFormat="1" ht="10">
      <c r="B691" s="34"/>
      <c r="D691" s="147" t="s">
        <v>215</v>
      </c>
      <c r="F691" s="148" t="s">
        <v>1009</v>
      </c>
      <c r="I691" s="149"/>
      <c r="L691" s="34"/>
      <c r="M691" s="150"/>
      <c r="T691" s="55"/>
      <c r="AT691" s="19" t="s">
        <v>215</v>
      </c>
      <c r="AU691" s="19" t="s">
        <v>81</v>
      </c>
    </row>
    <row r="692" spans="2:65" s="1" customFormat="1" ht="10">
      <c r="B692" s="34"/>
      <c r="D692" s="151" t="s">
        <v>217</v>
      </c>
      <c r="F692" s="152" t="s">
        <v>1010</v>
      </c>
      <c r="I692" s="149"/>
      <c r="L692" s="34"/>
      <c r="M692" s="150"/>
      <c r="T692" s="55"/>
      <c r="AT692" s="19" t="s">
        <v>217</v>
      </c>
      <c r="AU692" s="19" t="s">
        <v>81</v>
      </c>
    </row>
    <row r="693" spans="2:65" s="12" customFormat="1" ht="10">
      <c r="B693" s="153"/>
      <c r="D693" s="147" t="s">
        <v>219</v>
      </c>
      <c r="E693" s="154" t="s">
        <v>19</v>
      </c>
      <c r="F693" s="155" t="s">
        <v>1004</v>
      </c>
      <c r="H693" s="154" t="s">
        <v>19</v>
      </c>
      <c r="I693" s="156"/>
      <c r="L693" s="153"/>
      <c r="M693" s="157"/>
      <c r="T693" s="158"/>
      <c r="AT693" s="154" t="s">
        <v>219</v>
      </c>
      <c r="AU693" s="154" t="s">
        <v>81</v>
      </c>
      <c r="AV693" s="12" t="s">
        <v>79</v>
      </c>
      <c r="AW693" s="12" t="s">
        <v>33</v>
      </c>
      <c r="AX693" s="12" t="s">
        <v>72</v>
      </c>
      <c r="AY693" s="154" t="s">
        <v>207</v>
      </c>
    </row>
    <row r="694" spans="2:65" s="13" customFormat="1" ht="10">
      <c r="B694" s="159"/>
      <c r="D694" s="147" t="s">
        <v>219</v>
      </c>
      <c r="E694" s="160" t="s">
        <v>19</v>
      </c>
      <c r="F694" s="161" t="s">
        <v>642</v>
      </c>
      <c r="H694" s="162">
        <v>60</v>
      </c>
      <c r="I694" s="163"/>
      <c r="L694" s="159"/>
      <c r="M694" s="164"/>
      <c r="T694" s="165"/>
      <c r="AT694" s="160" t="s">
        <v>219</v>
      </c>
      <c r="AU694" s="160" t="s">
        <v>81</v>
      </c>
      <c r="AV694" s="13" t="s">
        <v>81</v>
      </c>
      <c r="AW694" s="13" t="s">
        <v>33</v>
      </c>
      <c r="AX694" s="13" t="s">
        <v>72</v>
      </c>
      <c r="AY694" s="160" t="s">
        <v>207</v>
      </c>
    </row>
    <row r="695" spans="2:65" s="14" customFormat="1" ht="10">
      <c r="B695" s="166"/>
      <c r="D695" s="147" t="s">
        <v>219</v>
      </c>
      <c r="E695" s="167" t="s">
        <v>19</v>
      </c>
      <c r="F695" s="168" t="s">
        <v>222</v>
      </c>
      <c r="H695" s="169">
        <v>60</v>
      </c>
      <c r="I695" s="170"/>
      <c r="L695" s="166"/>
      <c r="M695" s="171"/>
      <c r="T695" s="172"/>
      <c r="AT695" s="167" t="s">
        <v>219</v>
      </c>
      <c r="AU695" s="167" t="s">
        <v>81</v>
      </c>
      <c r="AV695" s="14" t="s">
        <v>111</v>
      </c>
      <c r="AW695" s="14" t="s">
        <v>33</v>
      </c>
      <c r="AX695" s="14" t="s">
        <v>79</v>
      </c>
      <c r="AY695" s="167" t="s">
        <v>207</v>
      </c>
    </row>
    <row r="696" spans="2:65" s="1" customFormat="1" ht="21.75" customHeight="1">
      <c r="B696" s="34"/>
      <c r="C696" s="134" t="s">
        <v>1011</v>
      </c>
      <c r="D696" s="134" t="s">
        <v>209</v>
      </c>
      <c r="E696" s="135" t="s">
        <v>1012</v>
      </c>
      <c r="F696" s="136" t="s">
        <v>1013</v>
      </c>
      <c r="G696" s="137" t="s">
        <v>244</v>
      </c>
      <c r="H696" s="138">
        <v>1</v>
      </c>
      <c r="I696" s="139"/>
      <c r="J696" s="140">
        <f>ROUND(I696*H696,2)</f>
        <v>0</v>
      </c>
      <c r="K696" s="136" t="s">
        <v>213</v>
      </c>
      <c r="L696" s="34"/>
      <c r="M696" s="141" t="s">
        <v>19</v>
      </c>
      <c r="N696" s="142" t="s">
        <v>43</v>
      </c>
      <c r="P696" s="143">
        <f>O696*H696</f>
        <v>0</v>
      </c>
      <c r="Q696" s="143">
        <v>3.3E-4</v>
      </c>
      <c r="R696" s="143">
        <f>Q696*H696</f>
        <v>3.3E-4</v>
      </c>
      <c r="S696" s="143">
        <v>0</v>
      </c>
      <c r="T696" s="144">
        <f>S696*H696</f>
        <v>0</v>
      </c>
      <c r="AR696" s="145" t="s">
        <v>351</v>
      </c>
      <c r="AT696" s="145" t="s">
        <v>209</v>
      </c>
      <c r="AU696" s="145" t="s">
        <v>81</v>
      </c>
      <c r="AY696" s="19" t="s">
        <v>207</v>
      </c>
      <c r="BE696" s="146">
        <f>IF(N696="základní",J696,0)</f>
        <v>0</v>
      </c>
      <c r="BF696" s="146">
        <f>IF(N696="snížená",J696,0)</f>
        <v>0</v>
      </c>
      <c r="BG696" s="146">
        <f>IF(N696="zákl. přenesená",J696,0)</f>
        <v>0</v>
      </c>
      <c r="BH696" s="146">
        <f>IF(N696="sníž. přenesená",J696,0)</f>
        <v>0</v>
      </c>
      <c r="BI696" s="146">
        <f>IF(N696="nulová",J696,0)</f>
        <v>0</v>
      </c>
      <c r="BJ696" s="19" t="s">
        <v>79</v>
      </c>
      <c r="BK696" s="146">
        <f>ROUND(I696*H696,2)</f>
        <v>0</v>
      </c>
      <c r="BL696" s="19" t="s">
        <v>351</v>
      </c>
      <c r="BM696" s="145" t="s">
        <v>1014</v>
      </c>
    </row>
    <row r="697" spans="2:65" s="1" customFormat="1" ht="18">
      <c r="B697" s="34"/>
      <c r="D697" s="147" t="s">
        <v>215</v>
      </c>
      <c r="F697" s="148" t="s">
        <v>1015</v>
      </c>
      <c r="I697" s="149"/>
      <c r="L697" s="34"/>
      <c r="M697" s="150"/>
      <c r="T697" s="55"/>
      <c r="AT697" s="19" t="s">
        <v>215</v>
      </c>
      <c r="AU697" s="19" t="s">
        <v>81</v>
      </c>
    </row>
    <row r="698" spans="2:65" s="1" customFormat="1" ht="10">
      <c r="B698" s="34"/>
      <c r="D698" s="151" t="s">
        <v>217</v>
      </c>
      <c r="F698" s="152" t="s">
        <v>1016</v>
      </c>
      <c r="I698" s="149"/>
      <c r="L698" s="34"/>
      <c r="M698" s="150"/>
      <c r="T698" s="55"/>
      <c r="AT698" s="19" t="s">
        <v>217</v>
      </c>
      <c r="AU698" s="19" t="s">
        <v>81</v>
      </c>
    </row>
    <row r="699" spans="2:65" s="1" customFormat="1" ht="49" customHeight="1">
      <c r="B699" s="34"/>
      <c r="C699" s="173" t="s">
        <v>1017</v>
      </c>
      <c r="D699" s="173" t="s">
        <v>223</v>
      </c>
      <c r="E699" s="174" t="s">
        <v>1018</v>
      </c>
      <c r="F699" s="175" t="s">
        <v>1019</v>
      </c>
      <c r="G699" s="176" t="s">
        <v>345</v>
      </c>
      <c r="H699" s="177">
        <v>1</v>
      </c>
      <c r="I699" s="178"/>
      <c r="J699" s="179">
        <f>ROUND(I699*H699,2)</f>
        <v>0</v>
      </c>
      <c r="K699" s="175" t="s">
        <v>331</v>
      </c>
      <c r="L699" s="180"/>
      <c r="M699" s="181" t="s">
        <v>19</v>
      </c>
      <c r="N699" s="182" t="s">
        <v>43</v>
      </c>
      <c r="P699" s="143">
        <f>O699*H699</f>
        <v>0</v>
      </c>
      <c r="Q699" s="143">
        <v>0</v>
      </c>
      <c r="R699" s="143">
        <f>Q699*H699</f>
        <v>0</v>
      </c>
      <c r="S699" s="143">
        <v>0</v>
      </c>
      <c r="T699" s="144">
        <f>S699*H699</f>
        <v>0</v>
      </c>
      <c r="AR699" s="145" t="s">
        <v>227</v>
      </c>
      <c r="AT699" s="145" t="s">
        <v>223</v>
      </c>
      <c r="AU699" s="145" t="s">
        <v>81</v>
      </c>
      <c r="AY699" s="19" t="s">
        <v>207</v>
      </c>
      <c r="BE699" s="146">
        <f>IF(N699="základní",J699,0)</f>
        <v>0</v>
      </c>
      <c r="BF699" s="146">
        <f>IF(N699="snížená",J699,0)</f>
        <v>0</v>
      </c>
      <c r="BG699" s="146">
        <f>IF(N699="zákl. přenesená",J699,0)</f>
        <v>0</v>
      </c>
      <c r="BH699" s="146">
        <f>IF(N699="sníž. přenesená",J699,0)</f>
        <v>0</v>
      </c>
      <c r="BI699" s="146">
        <f>IF(N699="nulová",J699,0)</f>
        <v>0</v>
      </c>
      <c r="BJ699" s="19" t="s">
        <v>79</v>
      </c>
      <c r="BK699" s="146">
        <f>ROUND(I699*H699,2)</f>
        <v>0</v>
      </c>
      <c r="BL699" s="19" t="s">
        <v>111</v>
      </c>
      <c r="BM699" s="145" t="s">
        <v>1020</v>
      </c>
    </row>
    <row r="700" spans="2:65" s="1" customFormat="1" ht="27">
      <c r="B700" s="34"/>
      <c r="D700" s="147" t="s">
        <v>215</v>
      </c>
      <c r="F700" s="148" t="s">
        <v>1019</v>
      </c>
      <c r="I700" s="149"/>
      <c r="L700" s="34"/>
      <c r="M700" s="150"/>
      <c r="T700" s="55"/>
      <c r="AT700" s="19" t="s">
        <v>215</v>
      </c>
      <c r="AU700" s="19" t="s">
        <v>81</v>
      </c>
    </row>
    <row r="701" spans="2:65" s="1" customFormat="1" ht="24.15" customHeight="1">
      <c r="B701" s="34"/>
      <c r="C701" s="134" t="s">
        <v>1021</v>
      </c>
      <c r="D701" s="134" t="s">
        <v>209</v>
      </c>
      <c r="E701" s="135" t="s">
        <v>1022</v>
      </c>
      <c r="F701" s="136" t="s">
        <v>1023</v>
      </c>
      <c r="G701" s="137" t="s">
        <v>244</v>
      </c>
      <c r="H701" s="138">
        <v>2</v>
      </c>
      <c r="I701" s="139"/>
      <c r="J701" s="140">
        <f>ROUND(I701*H701,2)</f>
        <v>0</v>
      </c>
      <c r="K701" s="136" t="s">
        <v>213</v>
      </c>
      <c r="L701" s="34"/>
      <c r="M701" s="141" t="s">
        <v>19</v>
      </c>
      <c r="N701" s="142" t="s">
        <v>43</v>
      </c>
      <c r="P701" s="143">
        <f>O701*H701</f>
        <v>0</v>
      </c>
      <c r="Q701" s="143">
        <v>6.0999999999999997E-4</v>
      </c>
      <c r="R701" s="143">
        <f>Q701*H701</f>
        <v>1.2199999999999999E-3</v>
      </c>
      <c r="S701" s="143">
        <v>0</v>
      </c>
      <c r="T701" s="144">
        <f>S701*H701</f>
        <v>0</v>
      </c>
      <c r="AR701" s="145" t="s">
        <v>351</v>
      </c>
      <c r="AT701" s="145" t="s">
        <v>209</v>
      </c>
      <c r="AU701" s="145" t="s">
        <v>81</v>
      </c>
      <c r="AY701" s="19" t="s">
        <v>207</v>
      </c>
      <c r="BE701" s="146">
        <f>IF(N701="základní",J701,0)</f>
        <v>0</v>
      </c>
      <c r="BF701" s="146">
        <f>IF(N701="snížená",J701,0)</f>
        <v>0</v>
      </c>
      <c r="BG701" s="146">
        <f>IF(N701="zákl. přenesená",J701,0)</f>
        <v>0</v>
      </c>
      <c r="BH701" s="146">
        <f>IF(N701="sníž. přenesená",J701,0)</f>
        <v>0</v>
      </c>
      <c r="BI701" s="146">
        <f>IF(N701="nulová",J701,0)</f>
        <v>0</v>
      </c>
      <c r="BJ701" s="19" t="s">
        <v>79</v>
      </c>
      <c r="BK701" s="146">
        <f>ROUND(I701*H701,2)</f>
        <v>0</v>
      </c>
      <c r="BL701" s="19" t="s">
        <v>351</v>
      </c>
      <c r="BM701" s="145" t="s">
        <v>1024</v>
      </c>
    </row>
    <row r="702" spans="2:65" s="1" customFormat="1" ht="18">
      <c r="B702" s="34"/>
      <c r="D702" s="147" t="s">
        <v>215</v>
      </c>
      <c r="F702" s="148" t="s">
        <v>1025</v>
      </c>
      <c r="I702" s="149"/>
      <c r="L702" s="34"/>
      <c r="M702" s="150"/>
      <c r="T702" s="55"/>
      <c r="AT702" s="19" t="s">
        <v>215</v>
      </c>
      <c r="AU702" s="19" t="s">
        <v>81</v>
      </c>
    </row>
    <row r="703" spans="2:65" s="1" customFormat="1" ht="10">
      <c r="B703" s="34"/>
      <c r="D703" s="151" t="s">
        <v>217</v>
      </c>
      <c r="F703" s="152" t="s">
        <v>1026</v>
      </c>
      <c r="I703" s="149"/>
      <c r="L703" s="34"/>
      <c r="M703" s="150"/>
      <c r="T703" s="55"/>
      <c r="AT703" s="19" t="s">
        <v>217</v>
      </c>
      <c r="AU703" s="19" t="s">
        <v>81</v>
      </c>
    </row>
    <row r="704" spans="2:65" s="1" customFormat="1" ht="49" customHeight="1">
      <c r="B704" s="34"/>
      <c r="C704" s="173" t="s">
        <v>1027</v>
      </c>
      <c r="D704" s="173" t="s">
        <v>223</v>
      </c>
      <c r="E704" s="174" t="s">
        <v>1028</v>
      </c>
      <c r="F704" s="175" t="s">
        <v>1029</v>
      </c>
      <c r="G704" s="176" t="s">
        <v>345</v>
      </c>
      <c r="H704" s="177">
        <v>1</v>
      </c>
      <c r="I704" s="178"/>
      <c r="J704" s="179">
        <f>ROUND(I704*H704,2)</f>
        <v>0</v>
      </c>
      <c r="K704" s="175" t="s">
        <v>331</v>
      </c>
      <c r="L704" s="180"/>
      <c r="M704" s="181" t="s">
        <v>19</v>
      </c>
      <c r="N704" s="182" t="s">
        <v>43</v>
      </c>
      <c r="P704" s="143">
        <f>O704*H704</f>
        <v>0</v>
      </c>
      <c r="Q704" s="143">
        <v>0</v>
      </c>
      <c r="R704" s="143">
        <f>Q704*H704</f>
        <v>0</v>
      </c>
      <c r="S704" s="143">
        <v>0</v>
      </c>
      <c r="T704" s="144">
        <f>S704*H704</f>
        <v>0</v>
      </c>
      <c r="AR704" s="145" t="s">
        <v>227</v>
      </c>
      <c r="AT704" s="145" t="s">
        <v>223</v>
      </c>
      <c r="AU704" s="145" t="s">
        <v>81</v>
      </c>
      <c r="AY704" s="19" t="s">
        <v>207</v>
      </c>
      <c r="BE704" s="146">
        <f>IF(N704="základní",J704,0)</f>
        <v>0</v>
      </c>
      <c r="BF704" s="146">
        <f>IF(N704="snížená",J704,0)</f>
        <v>0</v>
      </c>
      <c r="BG704" s="146">
        <f>IF(N704="zákl. přenesená",J704,0)</f>
        <v>0</v>
      </c>
      <c r="BH704" s="146">
        <f>IF(N704="sníž. přenesená",J704,0)</f>
        <v>0</v>
      </c>
      <c r="BI704" s="146">
        <f>IF(N704="nulová",J704,0)</f>
        <v>0</v>
      </c>
      <c r="BJ704" s="19" t="s">
        <v>79</v>
      </c>
      <c r="BK704" s="146">
        <f>ROUND(I704*H704,2)</f>
        <v>0</v>
      </c>
      <c r="BL704" s="19" t="s">
        <v>111</v>
      </c>
      <c r="BM704" s="145" t="s">
        <v>1030</v>
      </c>
    </row>
    <row r="705" spans="2:65" s="1" customFormat="1" ht="27">
      <c r="B705" s="34"/>
      <c r="D705" s="147" t="s">
        <v>215</v>
      </c>
      <c r="F705" s="148" t="s">
        <v>1029</v>
      </c>
      <c r="I705" s="149"/>
      <c r="L705" s="34"/>
      <c r="M705" s="150"/>
      <c r="T705" s="55"/>
      <c r="AT705" s="19" t="s">
        <v>215</v>
      </c>
      <c r="AU705" s="19" t="s">
        <v>81</v>
      </c>
    </row>
    <row r="706" spans="2:65" s="1" customFormat="1" ht="49" customHeight="1">
      <c r="B706" s="34"/>
      <c r="C706" s="173" t="s">
        <v>1031</v>
      </c>
      <c r="D706" s="173" t="s">
        <v>223</v>
      </c>
      <c r="E706" s="174" t="s">
        <v>1032</v>
      </c>
      <c r="F706" s="175" t="s">
        <v>1033</v>
      </c>
      <c r="G706" s="176" t="s">
        <v>345</v>
      </c>
      <c r="H706" s="177">
        <v>1</v>
      </c>
      <c r="I706" s="178"/>
      <c r="J706" s="179">
        <f>ROUND(I706*H706,2)</f>
        <v>0</v>
      </c>
      <c r="K706" s="175" t="s">
        <v>331</v>
      </c>
      <c r="L706" s="180"/>
      <c r="M706" s="181" t="s">
        <v>19</v>
      </c>
      <c r="N706" s="182" t="s">
        <v>43</v>
      </c>
      <c r="P706" s="143">
        <f>O706*H706</f>
        <v>0</v>
      </c>
      <c r="Q706" s="143">
        <v>0</v>
      </c>
      <c r="R706" s="143">
        <f>Q706*H706</f>
        <v>0</v>
      </c>
      <c r="S706" s="143">
        <v>0</v>
      </c>
      <c r="T706" s="144">
        <f>S706*H706</f>
        <v>0</v>
      </c>
      <c r="AR706" s="145" t="s">
        <v>227</v>
      </c>
      <c r="AT706" s="145" t="s">
        <v>223</v>
      </c>
      <c r="AU706" s="145" t="s">
        <v>81</v>
      </c>
      <c r="AY706" s="19" t="s">
        <v>207</v>
      </c>
      <c r="BE706" s="146">
        <f>IF(N706="základní",J706,0)</f>
        <v>0</v>
      </c>
      <c r="BF706" s="146">
        <f>IF(N706="snížená",J706,0)</f>
        <v>0</v>
      </c>
      <c r="BG706" s="146">
        <f>IF(N706="zákl. přenesená",J706,0)</f>
        <v>0</v>
      </c>
      <c r="BH706" s="146">
        <f>IF(N706="sníž. přenesená",J706,0)</f>
        <v>0</v>
      </c>
      <c r="BI706" s="146">
        <f>IF(N706="nulová",J706,0)</f>
        <v>0</v>
      </c>
      <c r="BJ706" s="19" t="s">
        <v>79</v>
      </c>
      <c r="BK706" s="146">
        <f>ROUND(I706*H706,2)</f>
        <v>0</v>
      </c>
      <c r="BL706" s="19" t="s">
        <v>111</v>
      </c>
      <c r="BM706" s="145" t="s">
        <v>1034</v>
      </c>
    </row>
    <row r="707" spans="2:65" s="1" customFormat="1" ht="27">
      <c r="B707" s="34"/>
      <c r="D707" s="147" t="s">
        <v>215</v>
      </c>
      <c r="F707" s="148" t="s">
        <v>1033</v>
      </c>
      <c r="I707" s="149"/>
      <c r="L707" s="34"/>
      <c r="M707" s="150"/>
      <c r="T707" s="55"/>
      <c r="AT707" s="19" t="s">
        <v>215</v>
      </c>
      <c r="AU707" s="19" t="s">
        <v>81</v>
      </c>
    </row>
    <row r="708" spans="2:65" s="1" customFormat="1" ht="16.5" customHeight="1">
      <c r="B708" s="34"/>
      <c r="C708" s="134" t="s">
        <v>1035</v>
      </c>
      <c r="D708" s="134" t="s">
        <v>209</v>
      </c>
      <c r="E708" s="135" t="s">
        <v>1036</v>
      </c>
      <c r="F708" s="136" t="s">
        <v>1037</v>
      </c>
      <c r="G708" s="137" t="s">
        <v>244</v>
      </c>
      <c r="H708" s="138">
        <v>3</v>
      </c>
      <c r="I708" s="139"/>
      <c r="J708" s="140">
        <f>ROUND(I708*H708,2)</f>
        <v>0</v>
      </c>
      <c r="K708" s="136" t="s">
        <v>213</v>
      </c>
      <c r="L708" s="34"/>
      <c r="M708" s="141" t="s">
        <v>19</v>
      </c>
      <c r="N708" s="142" t="s">
        <v>43</v>
      </c>
      <c r="P708" s="143">
        <f>O708*H708</f>
        <v>0</v>
      </c>
      <c r="Q708" s="143">
        <v>0</v>
      </c>
      <c r="R708" s="143">
        <f>Q708*H708</f>
        <v>0</v>
      </c>
      <c r="S708" s="143">
        <v>0</v>
      </c>
      <c r="T708" s="144">
        <f>S708*H708</f>
        <v>0</v>
      </c>
      <c r="AR708" s="145" t="s">
        <v>351</v>
      </c>
      <c r="AT708" s="145" t="s">
        <v>209</v>
      </c>
      <c r="AU708" s="145" t="s">
        <v>81</v>
      </c>
      <c r="AY708" s="19" t="s">
        <v>207</v>
      </c>
      <c r="BE708" s="146">
        <f>IF(N708="základní",J708,0)</f>
        <v>0</v>
      </c>
      <c r="BF708" s="146">
        <f>IF(N708="snížená",J708,0)</f>
        <v>0</v>
      </c>
      <c r="BG708" s="146">
        <f>IF(N708="zákl. přenesená",J708,0)</f>
        <v>0</v>
      </c>
      <c r="BH708" s="146">
        <f>IF(N708="sníž. přenesená",J708,0)</f>
        <v>0</v>
      </c>
      <c r="BI708" s="146">
        <f>IF(N708="nulová",J708,0)</f>
        <v>0</v>
      </c>
      <c r="BJ708" s="19" t="s">
        <v>79</v>
      </c>
      <c r="BK708" s="146">
        <f>ROUND(I708*H708,2)</f>
        <v>0</v>
      </c>
      <c r="BL708" s="19" t="s">
        <v>351</v>
      </c>
      <c r="BM708" s="145" t="s">
        <v>1038</v>
      </c>
    </row>
    <row r="709" spans="2:65" s="1" customFormat="1" ht="18">
      <c r="B709" s="34"/>
      <c r="D709" s="147" t="s">
        <v>215</v>
      </c>
      <c r="F709" s="148" t="s">
        <v>1039</v>
      </c>
      <c r="I709" s="149"/>
      <c r="L709" s="34"/>
      <c r="M709" s="150"/>
      <c r="T709" s="55"/>
      <c r="AT709" s="19" t="s">
        <v>215</v>
      </c>
      <c r="AU709" s="19" t="s">
        <v>81</v>
      </c>
    </row>
    <row r="710" spans="2:65" s="1" customFormat="1" ht="10">
      <c r="B710" s="34"/>
      <c r="D710" s="151" t="s">
        <v>217</v>
      </c>
      <c r="F710" s="152" t="s">
        <v>1040</v>
      </c>
      <c r="I710" s="149"/>
      <c r="L710" s="34"/>
      <c r="M710" s="150"/>
      <c r="T710" s="55"/>
      <c r="AT710" s="19" t="s">
        <v>217</v>
      </c>
      <c r="AU710" s="19" t="s">
        <v>81</v>
      </c>
    </row>
    <row r="711" spans="2:65" s="1" customFormat="1" ht="24.15" customHeight="1">
      <c r="B711" s="34"/>
      <c r="C711" s="134" t="s">
        <v>1041</v>
      </c>
      <c r="D711" s="134" t="s">
        <v>209</v>
      </c>
      <c r="E711" s="135" t="s">
        <v>1042</v>
      </c>
      <c r="F711" s="136" t="s">
        <v>1043</v>
      </c>
      <c r="G711" s="137" t="s">
        <v>237</v>
      </c>
      <c r="H711" s="138">
        <v>0.30199999999999999</v>
      </c>
      <c r="I711" s="139"/>
      <c r="J711" s="140">
        <f>ROUND(I711*H711,2)</f>
        <v>0</v>
      </c>
      <c r="K711" s="136" t="s">
        <v>213</v>
      </c>
      <c r="L711" s="34"/>
      <c r="M711" s="141" t="s">
        <v>19</v>
      </c>
      <c r="N711" s="142" t="s">
        <v>43</v>
      </c>
      <c r="P711" s="143">
        <f>O711*H711</f>
        <v>0</v>
      </c>
      <c r="Q711" s="143">
        <v>0</v>
      </c>
      <c r="R711" s="143">
        <f>Q711*H711</f>
        <v>0</v>
      </c>
      <c r="S711" s="143">
        <v>0</v>
      </c>
      <c r="T711" s="144">
        <f>S711*H711</f>
        <v>0</v>
      </c>
      <c r="AR711" s="145" t="s">
        <v>351</v>
      </c>
      <c r="AT711" s="145" t="s">
        <v>209</v>
      </c>
      <c r="AU711" s="145" t="s">
        <v>81</v>
      </c>
      <c r="AY711" s="19" t="s">
        <v>207</v>
      </c>
      <c r="BE711" s="146">
        <f>IF(N711="základní",J711,0)</f>
        <v>0</v>
      </c>
      <c r="BF711" s="146">
        <f>IF(N711="snížená",J711,0)</f>
        <v>0</v>
      </c>
      <c r="BG711" s="146">
        <f>IF(N711="zákl. přenesená",J711,0)</f>
        <v>0</v>
      </c>
      <c r="BH711" s="146">
        <f>IF(N711="sníž. přenesená",J711,0)</f>
        <v>0</v>
      </c>
      <c r="BI711" s="146">
        <f>IF(N711="nulová",J711,0)</f>
        <v>0</v>
      </c>
      <c r="BJ711" s="19" t="s">
        <v>79</v>
      </c>
      <c r="BK711" s="146">
        <f>ROUND(I711*H711,2)</f>
        <v>0</v>
      </c>
      <c r="BL711" s="19" t="s">
        <v>351</v>
      </c>
      <c r="BM711" s="145" t="s">
        <v>1044</v>
      </c>
    </row>
    <row r="712" spans="2:65" s="1" customFormat="1" ht="27">
      <c r="B712" s="34"/>
      <c r="D712" s="147" t="s">
        <v>215</v>
      </c>
      <c r="F712" s="148" t="s">
        <v>1045</v>
      </c>
      <c r="I712" s="149"/>
      <c r="L712" s="34"/>
      <c r="M712" s="150"/>
      <c r="T712" s="55"/>
      <c r="AT712" s="19" t="s">
        <v>215</v>
      </c>
      <c r="AU712" s="19" t="s">
        <v>81</v>
      </c>
    </row>
    <row r="713" spans="2:65" s="1" customFormat="1" ht="10">
      <c r="B713" s="34"/>
      <c r="D713" s="151" t="s">
        <v>217</v>
      </c>
      <c r="F713" s="152" t="s">
        <v>1046</v>
      </c>
      <c r="I713" s="149"/>
      <c r="L713" s="34"/>
      <c r="M713" s="150"/>
      <c r="T713" s="55"/>
      <c r="AT713" s="19" t="s">
        <v>217</v>
      </c>
      <c r="AU713" s="19" t="s">
        <v>81</v>
      </c>
    </row>
    <row r="714" spans="2:65" s="1" customFormat="1" ht="24.15" customHeight="1">
      <c r="B714" s="34"/>
      <c r="C714" s="134" t="s">
        <v>1047</v>
      </c>
      <c r="D714" s="134" t="s">
        <v>209</v>
      </c>
      <c r="E714" s="135" t="s">
        <v>1048</v>
      </c>
      <c r="F714" s="136" t="s">
        <v>1049</v>
      </c>
      <c r="G714" s="137" t="s">
        <v>237</v>
      </c>
      <c r="H714" s="138">
        <v>0.30199999999999999</v>
      </c>
      <c r="I714" s="139"/>
      <c r="J714" s="140">
        <f>ROUND(I714*H714,2)</f>
        <v>0</v>
      </c>
      <c r="K714" s="136" t="s">
        <v>213</v>
      </c>
      <c r="L714" s="34"/>
      <c r="M714" s="141" t="s">
        <v>19</v>
      </c>
      <c r="N714" s="142" t="s">
        <v>43</v>
      </c>
      <c r="P714" s="143">
        <f>O714*H714</f>
        <v>0</v>
      </c>
      <c r="Q714" s="143">
        <v>0</v>
      </c>
      <c r="R714" s="143">
        <f>Q714*H714</f>
        <v>0</v>
      </c>
      <c r="S714" s="143">
        <v>0</v>
      </c>
      <c r="T714" s="144">
        <f>S714*H714</f>
        <v>0</v>
      </c>
      <c r="AR714" s="145" t="s">
        <v>351</v>
      </c>
      <c r="AT714" s="145" t="s">
        <v>209</v>
      </c>
      <c r="AU714" s="145" t="s">
        <v>81</v>
      </c>
      <c r="AY714" s="19" t="s">
        <v>207</v>
      </c>
      <c r="BE714" s="146">
        <f>IF(N714="základní",J714,0)</f>
        <v>0</v>
      </c>
      <c r="BF714" s="146">
        <f>IF(N714="snížená",J714,0)</f>
        <v>0</v>
      </c>
      <c r="BG714" s="146">
        <f>IF(N714="zákl. přenesená",J714,0)</f>
        <v>0</v>
      </c>
      <c r="BH714" s="146">
        <f>IF(N714="sníž. přenesená",J714,0)</f>
        <v>0</v>
      </c>
      <c r="BI714" s="146">
        <f>IF(N714="nulová",J714,0)</f>
        <v>0</v>
      </c>
      <c r="BJ714" s="19" t="s">
        <v>79</v>
      </c>
      <c r="BK714" s="146">
        <f>ROUND(I714*H714,2)</f>
        <v>0</v>
      </c>
      <c r="BL714" s="19" t="s">
        <v>351</v>
      </c>
      <c r="BM714" s="145" t="s">
        <v>1050</v>
      </c>
    </row>
    <row r="715" spans="2:65" s="1" customFormat="1" ht="27">
      <c r="B715" s="34"/>
      <c r="D715" s="147" t="s">
        <v>215</v>
      </c>
      <c r="F715" s="148" t="s">
        <v>1051</v>
      </c>
      <c r="I715" s="149"/>
      <c r="L715" s="34"/>
      <c r="M715" s="150"/>
      <c r="T715" s="55"/>
      <c r="AT715" s="19" t="s">
        <v>215</v>
      </c>
      <c r="AU715" s="19" t="s">
        <v>81</v>
      </c>
    </row>
    <row r="716" spans="2:65" s="1" customFormat="1" ht="10">
      <c r="B716" s="34"/>
      <c r="D716" s="151" t="s">
        <v>217</v>
      </c>
      <c r="F716" s="152" t="s">
        <v>1052</v>
      </c>
      <c r="I716" s="149"/>
      <c r="L716" s="34"/>
      <c r="M716" s="150"/>
      <c r="T716" s="55"/>
      <c r="AT716" s="19" t="s">
        <v>217</v>
      </c>
      <c r="AU716" s="19" t="s">
        <v>81</v>
      </c>
    </row>
    <row r="717" spans="2:65" s="11" customFormat="1" ht="22.75" customHeight="1">
      <c r="B717" s="122"/>
      <c r="D717" s="123" t="s">
        <v>71</v>
      </c>
      <c r="E717" s="132" t="s">
        <v>1053</v>
      </c>
      <c r="F717" s="132" t="s">
        <v>1054</v>
      </c>
      <c r="I717" s="125"/>
      <c r="J717" s="133">
        <f>BK717</f>
        <v>0</v>
      </c>
      <c r="L717" s="122"/>
      <c r="M717" s="127"/>
      <c r="P717" s="128">
        <f>SUM(P718:P754)</f>
        <v>0</v>
      </c>
      <c r="R717" s="128">
        <f>SUM(R718:R754)</f>
        <v>0.38289305000000001</v>
      </c>
      <c r="T717" s="129">
        <f>SUM(T718:T754)</f>
        <v>0</v>
      </c>
      <c r="AR717" s="123" t="s">
        <v>81</v>
      </c>
      <c r="AT717" s="130" t="s">
        <v>71</v>
      </c>
      <c r="AU717" s="130" t="s">
        <v>79</v>
      </c>
      <c r="AY717" s="123" t="s">
        <v>207</v>
      </c>
      <c r="BK717" s="131">
        <f>SUM(BK718:BK754)</f>
        <v>0</v>
      </c>
    </row>
    <row r="718" spans="2:65" s="1" customFormat="1" ht="16.5" customHeight="1">
      <c r="B718" s="34"/>
      <c r="C718" s="134" t="s">
        <v>1055</v>
      </c>
      <c r="D718" s="134" t="s">
        <v>209</v>
      </c>
      <c r="E718" s="135" t="s">
        <v>1056</v>
      </c>
      <c r="F718" s="136" t="s">
        <v>1057</v>
      </c>
      <c r="G718" s="137" t="s">
        <v>212</v>
      </c>
      <c r="H718" s="138">
        <v>6.47</v>
      </c>
      <c r="I718" s="139"/>
      <c r="J718" s="140">
        <f>ROUND(I718*H718,2)</f>
        <v>0</v>
      </c>
      <c r="K718" s="136" t="s">
        <v>213</v>
      </c>
      <c r="L718" s="34"/>
      <c r="M718" s="141" t="s">
        <v>19</v>
      </c>
      <c r="N718" s="142" t="s">
        <v>43</v>
      </c>
      <c r="P718" s="143">
        <f>O718*H718</f>
        <v>0</v>
      </c>
      <c r="Q718" s="143">
        <v>0</v>
      </c>
      <c r="R718" s="143">
        <f>Q718*H718</f>
        <v>0</v>
      </c>
      <c r="S718" s="143">
        <v>0</v>
      </c>
      <c r="T718" s="144">
        <f>S718*H718</f>
        <v>0</v>
      </c>
      <c r="AR718" s="145" t="s">
        <v>351</v>
      </c>
      <c r="AT718" s="145" t="s">
        <v>209</v>
      </c>
      <c r="AU718" s="145" t="s">
        <v>81</v>
      </c>
      <c r="AY718" s="19" t="s">
        <v>207</v>
      </c>
      <c r="BE718" s="146">
        <f>IF(N718="základní",J718,0)</f>
        <v>0</v>
      </c>
      <c r="BF718" s="146">
        <f>IF(N718="snížená",J718,0)</f>
        <v>0</v>
      </c>
      <c r="BG718" s="146">
        <f>IF(N718="zákl. přenesená",J718,0)</f>
        <v>0</v>
      </c>
      <c r="BH718" s="146">
        <f>IF(N718="sníž. přenesená",J718,0)</f>
        <v>0</v>
      </c>
      <c r="BI718" s="146">
        <f>IF(N718="nulová",J718,0)</f>
        <v>0</v>
      </c>
      <c r="BJ718" s="19" t="s">
        <v>79</v>
      </c>
      <c r="BK718" s="146">
        <f>ROUND(I718*H718,2)</f>
        <v>0</v>
      </c>
      <c r="BL718" s="19" t="s">
        <v>351</v>
      </c>
      <c r="BM718" s="145" t="s">
        <v>1058</v>
      </c>
    </row>
    <row r="719" spans="2:65" s="1" customFormat="1" ht="10">
      <c r="B719" s="34"/>
      <c r="D719" s="147" t="s">
        <v>215</v>
      </c>
      <c r="F719" s="148" t="s">
        <v>1059</v>
      </c>
      <c r="I719" s="149"/>
      <c r="L719" s="34"/>
      <c r="M719" s="150"/>
      <c r="T719" s="55"/>
      <c r="AT719" s="19" t="s">
        <v>215</v>
      </c>
      <c r="AU719" s="19" t="s">
        <v>81</v>
      </c>
    </row>
    <row r="720" spans="2:65" s="1" customFormat="1" ht="10">
      <c r="B720" s="34"/>
      <c r="D720" s="151" t="s">
        <v>217</v>
      </c>
      <c r="F720" s="152" t="s">
        <v>1060</v>
      </c>
      <c r="I720" s="149"/>
      <c r="L720" s="34"/>
      <c r="M720" s="150"/>
      <c r="T720" s="55"/>
      <c r="AT720" s="19" t="s">
        <v>217</v>
      </c>
      <c r="AU720" s="19" t="s">
        <v>81</v>
      </c>
    </row>
    <row r="721" spans="2:65" s="13" customFormat="1" ht="10">
      <c r="B721" s="159"/>
      <c r="D721" s="147" t="s">
        <v>219</v>
      </c>
      <c r="E721" s="160" t="s">
        <v>19</v>
      </c>
      <c r="F721" s="161" t="s">
        <v>154</v>
      </c>
      <c r="H721" s="162">
        <v>6.47</v>
      </c>
      <c r="I721" s="163"/>
      <c r="L721" s="159"/>
      <c r="M721" s="164"/>
      <c r="T721" s="165"/>
      <c r="AT721" s="160" t="s">
        <v>219</v>
      </c>
      <c r="AU721" s="160" t="s">
        <v>81</v>
      </c>
      <c r="AV721" s="13" t="s">
        <v>81</v>
      </c>
      <c r="AW721" s="13" t="s">
        <v>33</v>
      </c>
      <c r="AX721" s="13" t="s">
        <v>79</v>
      </c>
      <c r="AY721" s="160" t="s">
        <v>207</v>
      </c>
    </row>
    <row r="722" spans="2:65" s="1" customFormat="1" ht="16.5" customHeight="1">
      <c r="B722" s="34"/>
      <c r="C722" s="134" t="s">
        <v>1061</v>
      </c>
      <c r="D722" s="134" t="s">
        <v>209</v>
      </c>
      <c r="E722" s="135" t="s">
        <v>1062</v>
      </c>
      <c r="F722" s="136" t="s">
        <v>1063</v>
      </c>
      <c r="G722" s="137" t="s">
        <v>212</v>
      </c>
      <c r="H722" s="138">
        <v>6.47</v>
      </c>
      <c r="I722" s="139"/>
      <c r="J722" s="140">
        <f>ROUND(I722*H722,2)</f>
        <v>0</v>
      </c>
      <c r="K722" s="136" t="s">
        <v>213</v>
      </c>
      <c r="L722" s="34"/>
      <c r="M722" s="141" t="s">
        <v>19</v>
      </c>
      <c r="N722" s="142" t="s">
        <v>43</v>
      </c>
      <c r="P722" s="143">
        <f>O722*H722</f>
        <v>0</v>
      </c>
      <c r="Q722" s="143">
        <v>2.9999999999999997E-4</v>
      </c>
      <c r="R722" s="143">
        <f>Q722*H722</f>
        <v>1.9409999999999998E-3</v>
      </c>
      <c r="S722" s="143">
        <v>0</v>
      </c>
      <c r="T722" s="144">
        <f>S722*H722</f>
        <v>0</v>
      </c>
      <c r="AR722" s="145" t="s">
        <v>351</v>
      </c>
      <c r="AT722" s="145" t="s">
        <v>209</v>
      </c>
      <c r="AU722" s="145" t="s">
        <v>81</v>
      </c>
      <c r="AY722" s="19" t="s">
        <v>207</v>
      </c>
      <c r="BE722" s="146">
        <f>IF(N722="základní",J722,0)</f>
        <v>0</v>
      </c>
      <c r="BF722" s="146">
        <f>IF(N722="snížená",J722,0)</f>
        <v>0</v>
      </c>
      <c r="BG722" s="146">
        <f>IF(N722="zákl. přenesená",J722,0)</f>
        <v>0</v>
      </c>
      <c r="BH722" s="146">
        <f>IF(N722="sníž. přenesená",J722,0)</f>
        <v>0</v>
      </c>
      <c r="BI722" s="146">
        <f>IF(N722="nulová",J722,0)</f>
        <v>0</v>
      </c>
      <c r="BJ722" s="19" t="s">
        <v>79</v>
      </c>
      <c r="BK722" s="146">
        <f>ROUND(I722*H722,2)</f>
        <v>0</v>
      </c>
      <c r="BL722" s="19" t="s">
        <v>351</v>
      </c>
      <c r="BM722" s="145" t="s">
        <v>1064</v>
      </c>
    </row>
    <row r="723" spans="2:65" s="1" customFormat="1" ht="18">
      <c r="B723" s="34"/>
      <c r="D723" s="147" t="s">
        <v>215</v>
      </c>
      <c r="F723" s="148" t="s">
        <v>1065</v>
      </c>
      <c r="I723" s="149"/>
      <c r="L723" s="34"/>
      <c r="M723" s="150"/>
      <c r="T723" s="55"/>
      <c r="AT723" s="19" t="s">
        <v>215</v>
      </c>
      <c r="AU723" s="19" t="s">
        <v>81</v>
      </c>
    </row>
    <row r="724" spans="2:65" s="1" customFormat="1" ht="10">
      <c r="B724" s="34"/>
      <c r="D724" s="151" t="s">
        <v>217</v>
      </c>
      <c r="F724" s="152" t="s">
        <v>1066</v>
      </c>
      <c r="I724" s="149"/>
      <c r="L724" s="34"/>
      <c r="M724" s="150"/>
      <c r="T724" s="55"/>
      <c r="AT724" s="19" t="s">
        <v>217</v>
      </c>
      <c r="AU724" s="19" t="s">
        <v>81</v>
      </c>
    </row>
    <row r="725" spans="2:65" s="13" customFormat="1" ht="10">
      <c r="B725" s="159"/>
      <c r="D725" s="147" t="s">
        <v>219</v>
      </c>
      <c r="E725" s="160" t="s">
        <v>19</v>
      </c>
      <c r="F725" s="161" t="s">
        <v>154</v>
      </c>
      <c r="H725" s="162">
        <v>6.47</v>
      </c>
      <c r="I725" s="163"/>
      <c r="L725" s="159"/>
      <c r="M725" s="164"/>
      <c r="T725" s="165"/>
      <c r="AT725" s="160" t="s">
        <v>219</v>
      </c>
      <c r="AU725" s="160" t="s">
        <v>81</v>
      </c>
      <c r="AV725" s="13" t="s">
        <v>81</v>
      </c>
      <c r="AW725" s="13" t="s">
        <v>33</v>
      </c>
      <c r="AX725" s="13" t="s">
        <v>79</v>
      </c>
      <c r="AY725" s="160" t="s">
        <v>207</v>
      </c>
    </row>
    <row r="726" spans="2:65" s="1" customFormat="1" ht="24.15" customHeight="1">
      <c r="B726" s="34"/>
      <c r="C726" s="134" t="s">
        <v>1067</v>
      </c>
      <c r="D726" s="134" t="s">
        <v>209</v>
      </c>
      <c r="E726" s="135" t="s">
        <v>1068</v>
      </c>
      <c r="F726" s="136" t="s">
        <v>1069</v>
      </c>
      <c r="G726" s="137" t="s">
        <v>212</v>
      </c>
      <c r="H726" s="138">
        <v>6.47</v>
      </c>
      <c r="I726" s="139"/>
      <c r="J726" s="140">
        <f>ROUND(I726*H726,2)</f>
        <v>0</v>
      </c>
      <c r="K726" s="136" t="s">
        <v>213</v>
      </c>
      <c r="L726" s="34"/>
      <c r="M726" s="141" t="s">
        <v>19</v>
      </c>
      <c r="N726" s="142" t="s">
        <v>43</v>
      </c>
      <c r="P726" s="143">
        <f>O726*H726</f>
        <v>0</v>
      </c>
      <c r="Q726" s="143">
        <v>1.2E-2</v>
      </c>
      <c r="R726" s="143">
        <f>Q726*H726</f>
        <v>7.7640000000000001E-2</v>
      </c>
      <c r="S726" s="143">
        <v>0</v>
      </c>
      <c r="T726" s="144">
        <f>S726*H726</f>
        <v>0</v>
      </c>
      <c r="AR726" s="145" t="s">
        <v>351</v>
      </c>
      <c r="AT726" s="145" t="s">
        <v>209</v>
      </c>
      <c r="AU726" s="145" t="s">
        <v>81</v>
      </c>
      <c r="AY726" s="19" t="s">
        <v>207</v>
      </c>
      <c r="BE726" s="146">
        <f>IF(N726="základní",J726,0)</f>
        <v>0</v>
      </c>
      <c r="BF726" s="146">
        <f>IF(N726="snížená",J726,0)</f>
        <v>0</v>
      </c>
      <c r="BG726" s="146">
        <f>IF(N726="zákl. přenesená",J726,0)</f>
        <v>0</v>
      </c>
      <c r="BH726" s="146">
        <f>IF(N726="sníž. přenesená",J726,0)</f>
        <v>0</v>
      </c>
      <c r="BI726" s="146">
        <f>IF(N726="nulová",J726,0)</f>
        <v>0</v>
      </c>
      <c r="BJ726" s="19" t="s">
        <v>79</v>
      </c>
      <c r="BK726" s="146">
        <f>ROUND(I726*H726,2)</f>
        <v>0</v>
      </c>
      <c r="BL726" s="19" t="s">
        <v>351</v>
      </c>
      <c r="BM726" s="145" t="s">
        <v>1070</v>
      </c>
    </row>
    <row r="727" spans="2:65" s="1" customFormat="1" ht="18">
      <c r="B727" s="34"/>
      <c r="D727" s="147" t="s">
        <v>215</v>
      </c>
      <c r="F727" s="148" t="s">
        <v>1071</v>
      </c>
      <c r="I727" s="149"/>
      <c r="L727" s="34"/>
      <c r="M727" s="150"/>
      <c r="T727" s="55"/>
      <c r="AT727" s="19" t="s">
        <v>215</v>
      </c>
      <c r="AU727" s="19" t="s">
        <v>81</v>
      </c>
    </row>
    <row r="728" spans="2:65" s="1" customFormat="1" ht="10">
      <c r="B728" s="34"/>
      <c r="D728" s="151" t="s">
        <v>217</v>
      </c>
      <c r="F728" s="152" t="s">
        <v>1072</v>
      </c>
      <c r="I728" s="149"/>
      <c r="L728" s="34"/>
      <c r="M728" s="150"/>
      <c r="T728" s="55"/>
      <c r="AT728" s="19" t="s">
        <v>217</v>
      </c>
      <c r="AU728" s="19" t="s">
        <v>81</v>
      </c>
    </row>
    <row r="729" spans="2:65" s="13" customFormat="1" ht="10">
      <c r="B729" s="159"/>
      <c r="D729" s="147" t="s">
        <v>219</v>
      </c>
      <c r="E729" s="160" t="s">
        <v>19</v>
      </c>
      <c r="F729" s="161" t="s">
        <v>154</v>
      </c>
      <c r="H729" s="162">
        <v>6.47</v>
      </c>
      <c r="I729" s="163"/>
      <c r="L729" s="159"/>
      <c r="M729" s="164"/>
      <c r="T729" s="165"/>
      <c r="AT729" s="160" t="s">
        <v>219</v>
      </c>
      <c r="AU729" s="160" t="s">
        <v>81</v>
      </c>
      <c r="AV729" s="13" t="s">
        <v>81</v>
      </c>
      <c r="AW729" s="13" t="s">
        <v>33</v>
      </c>
      <c r="AX729" s="13" t="s">
        <v>79</v>
      </c>
      <c r="AY729" s="160" t="s">
        <v>207</v>
      </c>
    </row>
    <row r="730" spans="2:65" s="1" customFormat="1" ht="33" customHeight="1">
      <c r="B730" s="34"/>
      <c r="C730" s="134" t="s">
        <v>1073</v>
      </c>
      <c r="D730" s="134" t="s">
        <v>209</v>
      </c>
      <c r="E730" s="135" t="s">
        <v>1074</v>
      </c>
      <c r="F730" s="136" t="s">
        <v>1075</v>
      </c>
      <c r="G730" s="137" t="s">
        <v>654</v>
      </c>
      <c r="H730" s="138">
        <v>11.685</v>
      </c>
      <c r="I730" s="139"/>
      <c r="J730" s="140">
        <f>ROUND(I730*H730,2)</f>
        <v>0</v>
      </c>
      <c r="K730" s="136" t="s">
        <v>213</v>
      </c>
      <c r="L730" s="34"/>
      <c r="M730" s="141" t="s">
        <v>19</v>
      </c>
      <c r="N730" s="142" t="s">
        <v>43</v>
      </c>
      <c r="P730" s="143">
        <f>O730*H730</f>
        <v>0</v>
      </c>
      <c r="Q730" s="143">
        <v>4.2999999999999999E-4</v>
      </c>
      <c r="R730" s="143">
        <f>Q730*H730</f>
        <v>5.02455E-3</v>
      </c>
      <c r="S730" s="143">
        <v>0</v>
      </c>
      <c r="T730" s="144">
        <f>S730*H730</f>
        <v>0</v>
      </c>
      <c r="AR730" s="145" t="s">
        <v>351</v>
      </c>
      <c r="AT730" s="145" t="s">
        <v>209</v>
      </c>
      <c r="AU730" s="145" t="s">
        <v>81</v>
      </c>
      <c r="AY730" s="19" t="s">
        <v>207</v>
      </c>
      <c r="BE730" s="146">
        <f>IF(N730="základní",J730,0)</f>
        <v>0</v>
      </c>
      <c r="BF730" s="146">
        <f>IF(N730="snížená",J730,0)</f>
        <v>0</v>
      </c>
      <c r="BG730" s="146">
        <f>IF(N730="zákl. přenesená",J730,0)</f>
        <v>0</v>
      </c>
      <c r="BH730" s="146">
        <f>IF(N730="sníž. přenesená",J730,0)</f>
        <v>0</v>
      </c>
      <c r="BI730" s="146">
        <f>IF(N730="nulová",J730,0)</f>
        <v>0</v>
      </c>
      <c r="BJ730" s="19" t="s">
        <v>79</v>
      </c>
      <c r="BK730" s="146">
        <f>ROUND(I730*H730,2)</f>
        <v>0</v>
      </c>
      <c r="BL730" s="19" t="s">
        <v>351</v>
      </c>
      <c r="BM730" s="145" t="s">
        <v>1076</v>
      </c>
    </row>
    <row r="731" spans="2:65" s="1" customFormat="1" ht="18">
      <c r="B731" s="34"/>
      <c r="D731" s="147" t="s">
        <v>215</v>
      </c>
      <c r="F731" s="148" t="s">
        <v>1077</v>
      </c>
      <c r="I731" s="149"/>
      <c r="L731" s="34"/>
      <c r="M731" s="150"/>
      <c r="T731" s="55"/>
      <c r="AT731" s="19" t="s">
        <v>215</v>
      </c>
      <c r="AU731" s="19" t="s">
        <v>81</v>
      </c>
    </row>
    <row r="732" spans="2:65" s="1" customFormat="1" ht="10">
      <c r="B732" s="34"/>
      <c r="D732" s="151" t="s">
        <v>217</v>
      </c>
      <c r="F732" s="152" t="s">
        <v>1078</v>
      </c>
      <c r="I732" s="149"/>
      <c r="L732" s="34"/>
      <c r="M732" s="150"/>
      <c r="T732" s="55"/>
      <c r="AT732" s="19" t="s">
        <v>217</v>
      </c>
      <c r="AU732" s="19" t="s">
        <v>81</v>
      </c>
    </row>
    <row r="733" spans="2:65" s="12" customFormat="1" ht="10">
      <c r="B733" s="153"/>
      <c r="D733" s="147" t="s">
        <v>219</v>
      </c>
      <c r="E733" s="154" t="s">
        <v>19</v>
      </c>
      <c r="F733" s="155" t="s">
        <v>487</v>
      </c>
      <c r="H733" s="154" t="s">
        <v>19</v>
      </c>
      <c r="I733" s="156"/>
      <c r="L733" s="153"/>
      <c r="M733" s="157"/>
      <c r="T733" s="158"/>
      <c r="AT733" s="154" t="s">
        <v>219</v>
      </c>
      <c r="AU733" s="154" t="s">
        <v>81</v>
      </c>
      <c r="AV733" s="12" t="s">
        <v>79</v>
      </c>
      <c r="AW733" s="12" t="s">
        <v>33</v>
      </c>
      <c r="AX733" s="12" t="s">
        <v>72</v>
      </c>
      <c r="AY733" s="154" t="s">
        <v>207</v>
      </c>
    </row>
    <row r="734" spans="2:65" s="13" customFormat="1" ht="10">
      <c r="B734" s="159"/>
      <c r="D734" s="147" t="s">
        <v>219</v>
      </c>
      <c r="E734" s="160" t="s">
        <v>19</v>
      </c>
      <c r="F734" s="161" t="s">
        <v>1079</v>
      </c>
      <c r="H734" s="162">
        <v>11.685</v>
      </c>
      <c r="I734" s="163"/>
      <c r="L734" s="159"/>
      <c r="M734" s="164"/>
      <c r="T734" s="165"/>
      <c r="AT734" s="160" t="s">
        <v>219</v>
      </c>
      <c r="AU734" s="160" t="s">
        <v>81</v>
      </c>
      <c r="AV734" s="13" t="s">
        <v>81</v>
      </c>
      <c r="AW734" s="13" t="s">
        <v>33</v>
      </c>
      <c r="AX734" s="13" t="s">
        <v>72</v>
      </c>
      <c r="AY734" s="160" t="s">
        <v>207</v>
      </c>
    </row>
    <row r="735" spans="2:65" s="14" customFormat="1" ht="10">
      <c r="B735" s="166"/>
      <c r="D735" s="147" t="s">
        <v>219</v>
      </c>
      <c r="E735" s="167" t="s">
        <v>19</v>
      </c>
      <c r="F735" s="168" t="s">
        <v>222</v>
      </c>
      <c r="H735" s="169">
        <v>11.685</v>
      </c>
      <c r="I735" s="170"/>
      <c r="L735" s="166"/>
      <c r="M735" s="171"/>
      <c r="T735" s="172"/>
      <c r="AT735" s="167" t="s">
        <v>219</v>
      </c>
      <c r="AU735" s="167" t="s">
        <v>81</v>
      </c>
      <c r="AV735" s="14" t="s">
        <v>111</v>
      </c>
      <c r="AW735" s="14" t="s">
        <v>33</v>
      </c>
      <c r="AX735" s="14" t="s">
        <v>79</v>
      </c>
      <c r="AY735" s="167" t="s">
        <v>207</v>
      </c>
    </row>
    <row r="736" spans="2:65" s="1" customFormat="1" ht="24.15" customHeight="1">
      <c r="B736" s="34"/>
      <c r="C736" s="173" t="s">
        <v>1080</v>
      </c>
      <c r="D736" s="173" t="s">
        <v>223</v>
      </c>
      <c r="E736" s="174" t="s">
        <v>1081</v>
      </c>
      <c r="F736" s="175" t="s">
        <v>1082</v>
      </c>
      <c r="G736" s="176" t="s">
        <v>654</v>
      </c>
      <c r="H736" s="177">
        <v>42</v>
      </c>
      <c r="I736" s="178"/>
      <c r="J736" s="179">
        <f>ROUND(I736*H736,2)</f>
        <v>0</v>
      </c>
      <c r="K736" s="175" t="s">
        <v>213</v>
      </c>
      <c r="L736" s="180"/>
      <c r="M736" s="181" t="s">
        <v>19</v>
      </c>
      <c r="N736" s="182" t="s">
        <v>43</v>
      </c>
      <c r="P736" s="143">
        <f>O736*H736</f>
        <v>0</v>
      </c>
      <c r="Q736" s="143">
        <v>1.98E-3</v>
      </c>
      <c r="R736" s="143">
        <f>Q736*H736</f>
        <v>8.3159999999999998E-2</v>
      </c>
      <c r="S736" s="143">
        <v>0</v>
      </c>
      <c r="T736" s="144">
        <f>S736*H736</f>
        <v>0</v>
      </c>
      <c r="AR736" s="145" t="s">
        <v>418</v>
      </c>
      <c r="AT736" s="145" t="s">
        <v>223</v>
      </c>
      <c r="AU736" s="145" t="s">
        <v>81</v>
      </c>
      <c r="AY736" s="19" t="s">
        <v>207</v>
      </c>
      <c r="BE736" s="146">
        <f>IF(N736="základní",J736,0)</f>
        <v>0</v>
      </c>
      <c r="BF736" s="146">
        <f>IF(N736="snížená",J736,0)</f>
        <v>0</v>
      </c>
      <c r="BG736" s="146">
        <f>IF(N736="zákl. přenesená",J736,0)</f>
        <v>0</v>
      </c>
      <c r="BH736" s="146">
        <f>IF(N736="sníž. přenesená",J736,0)</f>
        <v>0</v>
      </c>
      <c r="BI736" s="146">
        <f>IF(N736="nulová",J736,0)</f>
        <v>0</v>
      </c>
      <c r="BJ736" s="19" t="s">
        <v>79</v>
      </c>
      <c r="BK736" s="146">
        <f>ROUND(I736*H736,2)</f>
        <v>0</v>
      </c>
      <c r="BL736" s="19" t="s">
        <v>351</v>
      </c>
      <c r="BM736" s="145" t="s">
        <v>1083</v>
      </c>
    </row>
    <row r="737" spans="2:65" s="1" customFormat="1" ht="18">
      <c r="B737" s="34"/>
      <c r="D737" s="147" t="s">
        <v>215</v>
      </c>
      <c r="F737" s="148" t="s">
        <v>1082</v>
      </c>
      <c r="I737" s="149"/>
      <c r="L737" s="34"/>
      <c r="M737" s="150"/>
      <c r="T737" s="55"/>
      <c r="AT737" s="19" t="s">
        <v>215</v>
      </c>
      <c r="AU737" s="19" t="s">
        <v>81</v>
      </c>
    </row>
    <row r="738" spans="2:65" s="13" customFormat="1" ht="10">
      <c r="B738" s="159"/>
      <c r="D738" s="147" t="s">
        <v>219</v>
      </c>
      <c r="E738" s="160" t="s">
        <v>19</v>
      </c>
      <c r="F738" s="161" t="s">
        <v>1084</v>
      </c>
      <c r="H738" s="162">
        <v>41.3</v>
      </c>
      <c r="I738" s="163"/>
      <c r="L738" s="159"/>
      <c r="M738" s="164"/>
      <c r="T738" s="165"/>
      <c r="AT738" s="160" t="s">
        <v>219</v>
      </c>
      <c r="AU738" s="160" t="s">
        <v>81</v>
      </c>
      <c r="AV738" s="13" t="s">
        <v>81</v>
      </c>
      <c r="AW738" s="13" t="s">
        <v>33</v>
      </c>
      <c r="AX738" s="13" t="s">
        <v>72</v>
      </c>
      <c r="AY738" s="160" t="s">
        <v>207</v>
      </c>
    </row>
    <row r="739" spans="2:65" s="16" customFormat="1" ht="10">
      <c r="B739" s="192"/>
      <c r="D739" s="147" t="s">
        <v>219</v>
      </c>
      <c r="E739" s="193" t="s">
        <v>19</v>
      </c>
      <c r="F739" s="194" t="s">
        <v>1085</v>
      </c>
      <c r="H739" s="195">
        <v>41.3</v>
      </c>
      <c r="I739" s="196"/>
      <c r="L739" s="192"/>
      <c r="M739" s="197"/>
      <c r="T739" s="198"/>
      <c r="AT739" s="193" t="s">
        <v>219</v>
      </c>
      <c r="AU739" s="193" t="s">
        <v>81</v>
      </c>
      <c r="AV739" s="16" t="s">
        <v>92</v>
      </c>
      <c r="AW739" s="16" t="s">
        <v>33</v>
      </c>
      <c r="AX739" s="16" t="s">
        <v>72</v>
      </c>
      <c r="AY739" s="193" t="s">
        <v>207</v>
      </c>
    </row>
    <row r="740" spans="2:65" s="13" customFormat="1" ht="10">
      <c r="B740" s="159"/>
      <c r="D740" s="147" t="s">
        <v>219</v>
      </c>
      <c r="E740" s="160" t="s">
        <v>19</v>
      </c>
      <c r="F740" s="161" t="s">
        <v>508</v>
      </c>
      <c r="H740" s="162">
        <v>42</v>
      </c>
      <c r="I740" s="163"/>
      <c r="L740" s="159"/>
      <c r="M740" s="164"/>
      <c r="T740" s="165"/>
      <c r="AT740" s="160" t="s">
        <v>219</v>
      </c>
      <c r="AU740" s="160" t="s">
        <v>81</v>
      </c>
      <c r="AV740" s="13" t="s">
        <v>81</v>
      </c>
      <c r="AW740" s="13" t="s">
        <v>33</v>
      </c>
      <c r="AX740" s="13" t="s">
        <v>79</v>
      </c>
      <c r="AY740" s="160" t="s">
        <v>207</v>
      </c>
    </row>
    <row r="741" spans="2:65" s="1" customFormat="1" ht="33" customHeight="1">
      <c r="B741" s="34"/>
      <c r="C741" s="134" t="s">
        <v>1086</v>
      </c>
      <c r="D741" s="134" t="s">
        <v>209</v>
      </c>
      <c r="E741" s="135" t="s">
        <v>1087</v>
      </c>
      <c r="F741" s="136" t="s">
        <v>1088</v>
      </c>
      <c r="G741" s="137" t="s">
        <v>212</v>
      </c>
      <c r="H741" s="138">
        <v>6.47</v>
      </c>
      <c r="I741" s="139"/>
      <c r="J741" s="140">
        <f>ROUND(I741*H741,2)</f>
        <v>0</v>
      </c>
      <c r="K741" s="136" t="s">
        <v>213</v>
      </c>
      <c r="L741" s="34"/>
      <c r="M741" s="141" t="s">
        <v>19</v>
      </c>
      <c r="N741" s="142" t="s">
        <v>43</v>
      </c>
      <c r="P741" s="143">
        <f>O741*H741</f>
        <v>0</v>
      </c>
      <c r="Q741" s="143">
        <v>7.5500000000000003E-3</v>
      </c>
      <c r="R741" s="143">
        <f>Q741*H741</f>
        <v>4.8848500000000003E-2</v>
      </c>
      <c r="S741" s="143">
        <v>0</v>
      </c>
      <c r="T741" s="144">
        <f>S741*H741</f>
        <v>0</v>
      </c>
      <c r="AR741" s="145" t="s">
        <v>351</v>
      </c>
      <c r="AT741" s="145" t="s">
        <v>209</v>
      </c>
      <c r="AU741" s="145" t="s">
        <v>81</v>
      </c>
      <c r="AY741" s="19" t="s">
        <v>207</v>
      </c>
      <c r="BE741" s="146">
        <f>IF(N741="základní",J741,0)</f>
        <v>0</v>
      </c>
      <c r="BF741" s="146">
        <f>IF(N741="snížená",J741,0)</f>
        <v>0</v>
      </c>
      <c r="BG741" s="146">
        <f>IF(N741="zákl. přenesená",J741,0)</f>
        <v>0</v>
      </c>
      <c r="BH741" s="146">
        <f>IF(N741="sníž. přenesená",J741,0)</f>
        <v>0</v>
      </c>
      <c r="BI741" s="146">
        <f>IF(N741="nulová",J741,0)</f>
        <v>0</v>
      </c>
      <c r="BJ741" s="19" t="s">
        <v>79</v>
      </c>
      <c r="BK741" s="146">
        <f>ROUND(I741*H741,2)</f>
        <v>0</v>
      </c>
      <c r="BL741" s="19" t="s">
        <v>351</v>
      </c>
      <c r="BM741" s="145" t="s">
        <v>1089</v>
      </c>
    </row>
    <row r="742" spans="2:65" s="1" customFormat="1" ht="18">
      <c r="B742" s="34"/>
      <c r="D742" s="147" t="s">
        <v>215</v>
      </c>
      <c r="F742" s="148" t="s">
        <v>1090</v>
      </c>
      <c r="I742" s="149"/>
      <c r="L742" s="34"/>
      <c r="M742" s="150"/>
      <c r="T742" s="55"/>
      <c r="AT742" s="19" t="s">
        <v>215</v>
      </c>
      <c r="AU742" s="19" t="s">
        <v>81</v>
      </c>
    </row>
    <row r="743" spans="2:65" s="1" customFormat="1" ht="10">
      <c r="B743" s="34"/>
      <c r="D743" s="151" t="s">
        <v>217</v>
      </c>
      <c r="F743" s="152" t="s">
        <v>1091</v>
      </c>
      <c r="I743" s="149"/>
      <c r="L743" s="34"/>
      <c r="M743" s="150"/>
      <c r="T743" s="55"/>
      <c r="AT743" s="19" t="s">
        <v>217</v>
      </c>
      <c r="AU743" s="19" t="s">
        <v>81</v>
      </c>
    </row>
    <row r="744" spans="2:65" s="13" customFormat="1" ht="10">
      <c r="B744" s="159"/>
      <c r="D744" s="147" t="s">
        <v>219</v>
      </c>
      <c r="E744" s="160" t="s">
        <v>154</v>
      </c>
      <c r="F744" s="161" t="s">
        <v>1092</v>
      </c>
      <c r="H744" s="162">
        <v>6.47</v>
      </c>
      <c r="I744" s="163"/>
      <c r="L744" s="159"/>
      <c r="M744" s="164"/>
      <c r="T744" s="165"/>
      <c r="AT744" s="160" t="s">
        <v>219</v>
      </c>
      <c r="AU744" s="160" t="s">
        <v>81</v>
      </c>
      <c r="AV744" s="13" t="s">
        <v>81</v>
      </c>
      <c r="AW744" s="13" t="s">
        <v>33</v>
      </c>
      <c r="AX744" s="13" t="s">
        <v>79</v>
      </c>
      <c r="AY744" s="160" t="s">
        <v>207</v>
      </c>
    </row>
    <row r="745" spans="2:65" s="1" customFormat="1" ht="37.75" customHeight="1">
      <c r="B745" s="34"/>
      <c r="C745" s="173" t="s">
        <v>1093</v>
      </c>
      <c r="D745" s="173" t="s">
        <v>223</v>
      </c>
      <c r="E745" s="174" t="s">
        <v>1094</v>
      </c>
      <c r="F745" s="175" t="s">
        <v>1095</v>
      </c>
      <c r="G745" s="176" t="s">
        <v>212</v>
      </c>
      <c r="H745" s="177">
        <v>7.117</v>
      </c>
      <c r="I745" s="178"/>
      <c r="J745" s="179">
        <f>ROUND(I745*H745,2)</f>
        <v>0</v>
      </c>
      <c r="K745" s="175" t="s">
        <v>213</v>
      </c>
      <c r="L745" s="180"/>
      <c r="M745" s="181" t="s">
        <v>19</v>
      </c>
      <c r="N745" s="182" t="s">
        <v>43</v>
      </c>
      <c r="P745" s="143">
        <f>O745*H745</f>
        <v>0</v>
      </c>
      <c r="Q745" s="143">
        <v>2.1999999999999999E-2</v>
      </c>
      <c r="R745" s="143">
        <f>Q745*H745</f>
        <v>0.15657399999999999</v>
      </c>
      <c r="S745" s="143">
        <v>0</v>
      </c>
      <c r="T745" s="144">
        <f>S745*H745</f>
        <v>0</v>
      </c>
      <c r="AR745" s="145" t="s">
        <v>418</v>
      </c>
      <c r="AT745" s="145" t="s">
        <v>223</v>
      </c>
      <c r="AU745" s="145" t="s">
        <v>81</v>
      </c>
      <c r="AY745" s="19" t="s">
        <v>207</v>
      </c>
      <c r="BE745" s="146">
        <f>IF(N745="základní",J745,0)</f>
        <v>0</v>
      </c>
      <c r="BF745" s="146">
        <f>IF(N745="snížená",J745,0)</f>
        <v>0</v>
      </c>
      <c r="BG745" s="146">
        <f>IF(N745="zákl. přenesená",J745,0)</f>
        <v>0</v>
      </c>
      <c r="BH745" s="146">
        <f>IF(N745="sníž. přenesená",J745,0)</f>
        <v>0</v>
      </c>
      <c r="BI745" s="146">
        <f>IF(N745="nulová",J745,0)</f>
        <v>0</v>
      </c>
      <c r="BJ745" s="19" t="s">
        <v>79</v>
      </c>
      <c r="BK745" s="146">
        <f>ROUND(I745*H745,2)</f>
        <v>0</v>
      </c>
      <c r="BL745" s="19" t="s">
        <v>351</v>
      </c>
      <c r="BM745" s="145" t="s">
        <v>1096</v>
      </c>
    </row>
    <row r="746" spans="2:65" s="1" customFormat="1" ht="18">
      <c r="B746" s="34"/>
      <c r="D746" s="147" t="s">
        <v>215</v>
      </c>
      <c r="F746" s="148" t="s">
        <v>1095</v>
      </c>
      <c r="I746" s="149"/>
      <c r="L746" s="34"/>
      <c r="M746" s="150"/>
      <c r="T746" s="55"/>
      <c r="AT746" s="19" t="s">
        <v>215</v>
      </c>
      <c r="AU746" s="19" t="s">
        <v>81</v>
      </c>
    </row>
    <row r="747" spans="2:65" s="13" customFormat="1" ht="10">
      <c r="B747" s="159"/>
      <c r="D747" s="147" t="s">
        <v>219</v>
      </c>
      <c r="F747" s="161" t="s">
        <v>1097</v>
      </c>
      <c r="H747" s="162">
        <v>7.117</v>
      </c>
      <c r="I747" s="163"/>
      <c r="L747" s="159"/>
      <c r="M747" s="164"/>
      <c r="T747" s="165"/>
      <c r="AT747" s="160" t="s">
        <v>219</v>
      </c>
      <c r="AU747" s="160" t="s">
        <v>81</v>
      </c>
      <c r="AV747" s="13" t="s">
        <v>81</v>
      </c>
      <c r="AW747" s="13" t="s">
        <v>4</v>
      </c>
      <c r="AX747" s="13" t="s">
        <v>79</v>
      </c>
      <c r="AY747" s="160" t="s">
        <v>207</v>
      </c>
    </row>
    <row r="748" spans="2:65" s="1" customFormat="1" ht="24.15" customHeight="1">
      <c r="B748" s="34"/>
      <c r="C748" s="134" t="s">
        <v>1098</v>
      </c>
      <c r="D748" s="134" t="s">
        <v>209</v>
      </c>
      <c r="E748" s="135" t="s">
        <v>1099</v>
      </c>
      <c r="F748" s="136" t="s">
        <v>1100</v>
      </c>
      <c r="G748" s="137" t="s">
        <v>212</v>
      </c>
      <c r="H748" s="138">
        <v>6.47</v>
      </c>
      <c r="I748" s="139"/>
      <c r="J748" s="140">
        <f>ROUND(I748*H748,2)</f>
        <v>0</v>
      </c>
      <c r="K748" s="136" t="s">
        <v>213</v>
      </c>
      <c r="L748" s="34"/>
      <c r="M748" s="141" t="s">
        <v>19</v>
      </c>
      <c r="N748" s="142" t="s">
        <v>43</v>
      </c>
      <c r="P748" s="143">
        <f>O748*H748</f>
        <v>0</v>
      </c>
      <c r="Q748" s="143">
        <v>1.5E-3</v>
      </c>
      <c r="R748" s="143">
        <f>Q748*H748</f>
        <v>9.7050000000000001E-3</v>
      </c>
      <c r="S748" s="143">
        <v>0</v>
      </c>
      <c r="T748" s="144">
        <f>S748*H748</f>
        <v>0</v>
      </c>
      <c r="AR748" s="145" t="s">
        <v>351</v>
      </c>
      <c r="AT748" s="145" t="s">
        <v>209</v>
      </c>
      <c r="AU748" s="145" t="s">
        <v>81</v>
      </c>
      <c r="AY748" s="19" t="s">
        <v>207</v>
      </c>
      <c r="BE748" s="146">
        <f>IF(N748="základní",J748,0)</f>
        <v>0</v>
      </c>
      <c r="BF748" s="146">
        <f>IF(N748="snížená",J748,0)</f>
        <v>0</v>
      </c>
      <c r="BG748" s="146">
        <f>IF(N748="zákl. přenesená",J748,0)</f>
        <v>0</v>
      </c>
      <c r="BH748" s="146">
        <f>IF(N748="sníž. přenesená",J748,0)</f>
        <v>0</v>
      </c>
      <c r="BI748" s="146">
        <f>IF(N748="nulová",J748,0)</f>
        <v>0</v>
      </c>
      <c r="BJ748" s="19" t="s">
        <v>79</v>
      </c>
      <c r="BK748" s="146">
        <f>ROUND(I748*H748,2)</f>
        <v>0</v>
      </c>
      <c r="BL748" s="19" t="s">
        <v>351</v>
      </c>
      <c r="BM748" s="145" t="s">
        <v>1101</v>
      </c>
    </row>
    <row r="749" spans="2:65" s="1" customFormat="1" ht="10">
      <c r="B749" s="34"/>
      <c r="D749" s="147" t="s">
        <v>215</v>
      </c>
      <c r="F749" s="148" t="s">
        <v>1102</v>
      </c>
      <c r="I749" s="149"/>
      <c r="L749" s="34"/>
      <c r="M749" s="150"/>
      <c r="T749" s="55"/>
      <c r="AT749" s="19" t="s">
        <v>215</v>
      </c>
      <c r="AU749" s="19" t="s">
        <v>81</v>
      </c>
    </row>
    <row r="750" spans="2:65" s="1" customFormat="1" ht="10">
      <c r="B750" s="34"/>
      <c r="D750" s="151" t="s">
        <v>217</v>
      </c>
      <c r="F750" s="152" t="s">
        <v>1103</v>
      </c>
      <c r="I750" s="149"/>
      <c r="L750" s="34"/>
      <c r="M750" s="150"/>
      <c r="T750" s="55"/>
      <c r="AT750" s="19" t="s">
        <v>217</v>
      </c>
      <c r="AU750" s="19" t="s">
        <v>81</v>
      </c>
    </row>
    <row r="751" spans="2:65" s="13" customFormat="1" ht="10">
      <c r="B751" s="159"/>
      <c r="D751" s="147" t="s">
        <v>219</v>
      </c>
      <c r="E751" s="160" t="s">
        <v>19</v>
      </c>
      <c r="F751" s="161" t="s">
        <v>154</v>
      </c>
      <c r="H751" s="162">
        <v>6.47</v>
      </c>
      <c r="I751" s="163"/>
      <c r="L751" s="159"/>
      <c r="M751" s="164"/>
      <c r="T751" s="165"/>
      <c r="AT751" s="160" t="s">
        <v>219</v>
      </c>
      <c r="AU751" s="160" t="s">
        <v>81</v>
      </c>
      <c r="AV751" s="13" t="s">
        <v>81</v>
      </c>
      <c r="AW751" s="13" t="s">
        <v>33</v>
      </c>
      <c r="AX751" s="13" t="s">
        <v>79</v>
      </c>
      <c r="AY751" s="160" t="s">
        <v>207</v>
      </c>
    </row>
    <row r="752" spans="2:65" s="1" customFormat="1" ht="24.15" customHeight="1">
      <c r="B752" s="34"/>
      <c r="C752" s="134" t="s">
        <v>1104</v>
      </c>
      <c r="D752" s="134" t="s">
        <v>209</v>
      </c>
      <c r="E752" s="135" t="s">
        <v>1105</v>
      </c>
      <c r="F752" s="136" t="s">
        <v>1106</v>
      </c>
      <c r="G752" s="137" t="s">
        <v>237</v>
      </c>
      <c r="H752" s="138">
        <v>0.38300000000000001</v>
      </c>
      <c r="I752" s="139"/>
      <c r="J752" s="140">
        <f>ROUND(I752*H752,2)</f>
        <v>0</v>
      </c>
      <c r="K752" s="136" t="s">
        <v>213</v>
      </c>
      <c r="L752" s="34"/>
      <c r="M752" s="141" t="s">
        <v>19</v>
      </c>
      <c r="N752" s="142" t="s">
        <v>43</v>
      </c>
      <c r="P752" s="143">
        <f>O752*H752</f>
        <v>0</v>
      </c>
      <c r="Q752" s="143">
        <v>0</v>
      </c>
      <c r="R752" s="143">
        <f>Q752*H752</f>
        <v>0</v>
      </c>
      <c r="S752" s="143">
        <v>0</v>
      </c>
      <c r="T752" s="144">
        <f>S752*H752</f>
        <v>0</v>
      </c>
      <c r="AR752" s="145" t="s">
        <v>351</v>
      </c>
      <c r="AT752" s="145" t="s">
        <v>209</v>
      </c>
      <c r="AU752" s="145" t="s">
        <v>81</v>
      </c>
      <c r="AY752" s="19" t="s">
        <v>207</v>
      </c>
      <c r="BE752" s="146">
        <f>IF(N752="základní",J752,0)</f>
        <v>0</v>
      </c>
      <c r="BF752" s="146">
        <f>IF(N752="snížená",J752,0)</f>
        <v>0</v>
      </c>
      <c r="BG752" s="146">
        <f>IF(N752="zákl. přenesená",J752,0)</f>
        <v>0</v>
      </c>
      <c r="BH752" s="146">
        <f>IF(N752="sníž. přenesená",J752,0)</f>
        <v>0</v>
      </c>
      <c r="BI752" s="146">
        <f>IF(N752="nulová",J752,0)</f>
        <v>0</v>
      </c>
      <c r="BJ752" s="19" t="s">
        <v>79</v>
      </c>
      <c r="BK752" s="146">
        <f>ROUND(I752*H752,2)</f>
        <v>0</v>
      </c>
      <c r="BL752" s="19" t="s">
        <v>351</v>
      </c>
      <c r="BM752" s="145" t="s">
        <v>1107</v>
      </c>
    </row>
    <row r="753" spans="2:65" s="1" customFormat="1" ht="27">
      <c r="B753" s="34"/>
      <c r="D753" s="147" t="s">
        <v>215</v>
      </c>
      <c r="F753" s="148" t="s">
        <v>1108</v>
      </c>
      <c r="I753" s="149"/>
      <c r="L753" s="34"/>
      <c r="M753" s="150"/>
      <c r="T753" s="55"/>
      <c r="AT753" s="19" t="s">
        <v>215</v>
      </c>
      <c r="AU753" s="19" t="s">
        <v>81</v>
      </c>
    </row>
    <row r="754" spans="2:65" s="1" customFormat="1" ht="10">
      <c r="B754" s="34"/>
      <c r="D754" s="151" t="s">
        <v>217</v>
      </c>
      <c r="F754" s="152" t="s">
        <v>1109</v>
      </c>
      <c r="I754" s="149"/>
      <c r="L754" s="34"/>
      <c r="M754" s="150"/>
      <c r="T754" s="55"/>
      <c r="AT754" s="19" t="s">
        <v>217</v>
      </c>
      <c r="AU754" s="19" t="s">
        <v>81</v>
      </c>
    </row>
    <row r="755" spans="2:65" s="11" customFormat="1" ht="22.75" customHeight="1">
      <c r="B755" s="122"/>
      <c r="D755" s="123" t="s">
        <v>71</v>
      </c>
      <c r="E755" s="132" t="s">
        <v>1110</v>
      </c>
      <c r="F755" s="132" t="s">
        <v>1111</v>
      </c>
      <c r="I755" s="125"/>
      <c r="J755" s="133">
        <f>BK755</f>
        <v>0</v>
      </c>
      <c r="L755" s="122"/>
      <c r="M755" s="127"/>
      <c r="P755" s="128">
        <f>SUM(P756:P903)</f>
        <v>0</v>
      </c>
      <c r="R755" s="128">
        <f>SUM(R756:R903)</f>
        <v>0.63467402000000017</v>
      </c>
      <c r="T755" s="129">
        <f>SUM(T756:T903)</f>
        <v>0.53867310000000002</v>
      </c>
      <c r="AR755" s="123" t="s">
        <v>81</v>
      </c>
      <c r="AT755" s="130" t="s">
        <v>71</v>
      </c>
      <c r="AU755" s="130" t="s">
        <v>79</v>
      </c>
      <c r="AY755" s="123" t="s">
        <v>207</v>
      </c>
      <c r="BK755" s="131">
        <f>SUM(BK756:BK903)</f>
        <v>0</v>
      </c>
    </row>
    <row r="756" spans="2:65" s="1" customFormat="1" ht="24.15" customHeight="1">
      <c r="B756" s="34"/>
      <c r="C756" s="134" t="s">
        <v>1112</v>
      </c>
      <c r="D756" s="134" t="s">
        <v>209</v>
      </c>
      <c r="E756" s="135" t="s">
        <v>1113</v>
      </c>
      <c r="F756" s="136" t="s">
        <v>1114</v>
      </c>
      <c r="G756" s="137" t="s">
        <v>212</v>
      </c>
      <c r="H756" s="138">
        <v>8.73</v>
      </c>
      <c r="I756" s="139"/>
      <c r="J756" s="140">
        <f>ROUND(I756*H756,2)</f>
        <v>0</v>
      </c>
      <c r="K756" s="136" t="s">
        <v>213</v>
      </c>
      <c r="L756" s="34"/>
      <c r="M756" s="141" t="s">
        <v>19</v>
      </c>
      <c r="N756" s="142" t="s">
        <v>43</v>
      </c>
      <c r="P756" s="143">
        <f>O756*H756</f>
        <v>0</v>
      </c>
      <c r="Q756" s="143">
        <v>3.0000000000000001E-5</v>
      </c>
      <c r="R756" s="143">
        <f>Q756*H756</f>
        <v>2.6190000000000002E-4</v>
      </c>
      <c r="S756" s="143">
        <v>0</v>
      </c>
      <c r="T756" s="144">
        <f>S756*H756</f>
        <v>0</v>
      </c>
      <c r="AR756" s="145" t="s">
        <v>351</v>
      </c>
      <c r="AT756" s="145" t="s">
        <v>209</v>
      </c>
      <c r="AU756" s="145" t="s">
        <v>81</v>
      </c>
      <c r="AY756" s="19" t="s">
        <v>207</v>
      </c>
      <c r="BE756" s="146">
        <f>IF(N756="základní",J756,0)</f>
        <v>0</v>
      </c>
      <c r="BF756" s="146">
        <f>IF(N756="snížená",J756,0)</f>
        <v>0</v>
      </c>
      <c r="BG756" s="146">
        <f>IF(N756="zákl. přenesená",J756,0)</f>
        <v>0</v>
      </c>
      <c r="BH756" s="146">
        <f>IF(N756="sníž. přenesená",J756,0)</f>
        <v>0</v>
      </c>
      <c r="BI756" s="146">
        <f>IF(N756="nulová",J756,0)</f>
        <v>0</v>
      </c>
      <c r="BJ756" s="19" t="s">
        <v>79</v>
      </c>
      <c r="BK756" s="146">
        <f>ROUND(I756*H756,2)</f>
        <v>0</v>
      </c>
      <c r="BL756" s="19" t="s">
        <v>351</v>
      </c>
      <c r="BM756" s="145" t="s">
        <v>1115</v>
      </c>
    </row>
    <row r="757" spans="2:65" s="1" customFormat="1" ht="10">
      <c r="B757" s="34"/>
      <c r="D757" s="147" t="s">
        <v>215</v>
      </c>
      <c r="F757" s="148" t="s">
        <v>1116</v>
      </c>
      <c r="I757" s="149"/>
      <c r="L757" s="34"/>
      <c r="M757" s="150"/>
      <c r="T757" s="55"/>
      <c r="AT757" s="19" t="s">
        <v>215</v>
      </c>
      <c r="AU757" s="19" t="s">
        <v>81</v>
      </c>
    </row>
    <row r="758" spans="2:65" s="1" customFormat="1" ht="10">
      <c r="B758" s="34"/>
      <c r="D758" s="151" t="s">
        <v>217</v>
      </c>
      <c r="F758" s="152" t="s">
        <v>1117</v>
      </c>
      <c r="I758" s="149"/>
      <c r="L758" s="34"/>
      <c r="M758" s="150"/>
      <c r="T758" s="55"/>
      <c r="AT758" s="19" t="s">
        <v>217</v>
      </c>
      <c r="AU758" s="19" t="s">
        <v>81</v>
      </c>
    </row>
    <row r="759" spans="2:65" s="13" customFormat="1" ht="10">
      <c r="B759" s="159"/>
      <c r="D759" s="147" t="s">
        <v>219</v>
      </c>
      <c r="E759" s="160" t="s">
        <v>19</v>
      </c>
      <c r="F759" s="161" t="s">
        <v>151</v>
      </c>
      <c r="H759" s="162">
        <v>8.73</v>
      </c>
      <c r="I759" s="163"/>
      <c r="L759" s="159"/>
      <c r="M759" s="164"/>
      <c r="T759" s="165"/>
      <c r="AT759" s="160" t="s">
        <v>219</v>
      </c>
      <c r="AU759" s="160" t="s">
        <v>81</v>
      </c>
      <c r="AV759" s="13" t="s">
        <v>81</v>
      </c>
      <c r="AW759" s="13" t="s">
        <v>33</v>
      </c>
      <c r="AX759" s="13" t="s">
        <v>79</v>
      </c>
      <c r="AY759" s="160" t="s">
        <v>207</v>
      </c>
    </row>
    <row r="760" spans="2:65" s="1" customFormat="1" ht="37.75" customHeight="1">
      <c r="B760" s="34"/>
      <c r="C760" s="134" t="s">
        <v>1118</v>
      </c>
      <c r="D760" s="134" t="s">
        <v>209</v>
      </c>
      <c r="E760" s="135" t="s">
        <v>1119</v>
      </c>
      <c r="F760" s="136" t="s">
        <v>1120</v>
      </c>
      <c r="G760" s="137" t="s">
        <v>212</v>
      </c>
      <c r="H760" s="138">
        <v>17.46</v>
      </c>
      <c r="I760" s="139"/>
      <c r="J760" s="140">
        <f>ROUND(I760*H760,2)</f>
        <v>0</v>
      </c>
      <c r="K760" s="136" t="s">
        <v>213</v>
      </c>
      <c r="L760" s="34"/>
      <c r="M760" s="141" t="s">
        <v>19</v>
      </c>
      <c r="N760" s="142" t="s">
        <v>43</v>
      </c>
      <c r="P760" s="143">
        <f>O760*H760</f>
        <v>0</v>
      </c>
      <c r="Q760" s="143">
        <v>1.4999999999999999E-2</v>
      </c>
      <c r="R760" s="143">
        <f>Q760*H760</f>
        <v>0.26190000000000002</v>
      </c>
      <c r="S760" s="143">
        <v>0</v>
      </c>
      <c r="T760" s="144">
        <f>S760*H760</f>
        <v>0</v>
      </c>
      <c r="AR760" s="145" t="s">
        <v>351</v>
      </c>
      <c r="AT760" s="145" t="s">
        <v>209</v>
      </c>
      <c r="AU760" s="145" t="s">
        <v>81</v>
      </c>
      <c r="AY760" s="19" t="s">
        <v>207</v>
      </c>
      <c r="BE760" s="146">
        <f>IF(N760="základní",J760,0)</f>
        <v>0</v>
      </c>
      <c r="BF760" s="146">
        <f>IF(N760="snížená",J760,0)</f>
        <v>0</v>
      </c>
      <c r="BG760" s="146">
        <f>IF(N760="zákl. přenesená",J760,0)</f>
        <v>0</v>
      </c>
      <c r="BH760" s="146">
        <f>IF(N760="sníž. přenesená",J760,0)</f>
        <v>0</v>
      </c>
      <c r="BI760" s="146">
        <f>IF(N760="nulová",J760,0)</f>
        <v>0</v>
      </c>
      <c r="BJ760" s="19" t="s">
        <v>79</v>
      </c>
      <c r="BK760" s="146">
        <f>ROUND(I760*H760,2)</f>
        <v>0</v>
      </c>
      <c r="BL760" s="19" t="s">
        <v>351</v>
      </c>
      <c r="BM760" s="145" t="s">
        <v>1121</v>
      </c>
    </row>
    <row r="761" spans="2:65" s="1" customFormat="1" ht="18">
      <c r="B761" s="34"/>
      <c r="D761" s="147" t="s">
        <v>215</v>
      </c>
      <c r="F761" s="148" t="s">
        <v>1122</v>
      </c>
      <c r="I761" s="149"/>
      <c r="L761" s="34"/>
      <c r="M761" s="150"/>
      <c r="T761" s="55"/>
      <c r="AT761" s="19" t="s">
        <v>215</v>
      </c>
      <c r="AU761" s="19" t="s">
        <v>81</v>
      </c>
    </row>
    <row r="762" spans="2:65" s="1" customFormat="1" ht="10">
      <c r="B762" s="34"/>
      <c r="D762" s="151" t="s">
        <v>217</v>
      </c>
      <c r="F762" s="152" t="s">
        <v>1123</v>
      </c>
      <c r="I762" s="149"/>
      <c r="L762" s="34"/>
      <c r="M762" s="150"/>
      <c r="T762" s="55"/>
      <c r="AT762" s="19" t="s">
        <v>217</v>
      </c>
      <c r="AU762" s="19" t="s">
        <v>81</v>
      </c>
    </row>
    <row r="763" spans="2:65" s="13" customFormat="1" ht="10">
      <c r="B763" s="159"/>
      <c r="D763" s="147" t="s">
        <v>219</v>
      </c>
      <c r="E763" s="160" t="s">
        <v>19</v>
      </c>
      <c r="F763" s="161" t="s">
        <v>1124</v>
      </c>
      <c r="H763" s="162">
        <v>17.46</v>
      </c>
      <c r="I763" s="163"/>
      <c r="L763" s="159"/>
      <c r="M763" s="164"/>
      <c r="T763" s="165"/>
      <c r="AT763" s="160" t="s">
        <v>219</v>
      </c>
      <c r="AU763" s="160" t="s">
        <v>81</v>
      </c>
      <c r="AV763" s="13" t="s">
        <v>81</v>
      </c>
      <c r="AW763" s="13" t="s">
        <v>33</v>
      </c>
      <c r="AX763" s="13" t="s">
        <v>79</v>
      </c>
      <c r="AY763" s="160" t="s">
        <v>207</v>
      </c>
    </row>
    <row r="764" spans="2:65" s="1" customFormat="1" ht="24.15" customHeight="1">
      <c r="B764" s="34"/>
      <c r="C764" s="134" t="s">
        <v>1125</v>
      </c>
      <c r="D764" s="134" t="s">
        <v>209</v>
      </c>
      <c r="E764" s="135" t="s">
        <v>1126</v>
      </c>
      <c r="F764" s="136" t="s">
        <v>1127</v>
      </c>
      <c r="G764" s="137" t="s">
        <v>212</v>
      </c>
      <c r="H764" s="138">
        <v>126.16</v>
      </c>
      <c r="I764" s="139"/>
      <c r="J764" s="140">
        <f>ROUND(I764*H764,2)</f>
        <v>0</v>
      </c>
      <c r="K764" s="136" t="s">
        <v>213</v>
      </c>
      <c r="L764" s="34"/>
      <c r="M764" s="141" t="s">
        <v>19</v>
      </c>
      <c r="N764" s="142" t="s">
        <v>43</v>
      </c>
      <c r="P764" s="143">
        <f>O764*H764</f>
        <v>0</v>
      </c>
      <c r="Q764" s="143">
        <v>0</v>
      </c>
      <c r="R764" s="143">
        <f>Q764*H764</f>
        <v>0</v>
      </c>
      <c r="S764" s="143">
        <v>3.0000000000000001E-3</v>
      </c>
      <c r="T764" s="144">
        <f>S764*H764</f>
        <v>0.37847999999999998</v>
      </c>
      <c r="AR764" s="145" t="s">
        <v>351</v>
      </c>
      <c r="AT764" s="145" t="s">
        <v>209</v>
      </c>
      <c r="AU764" s="145" t="s">
        <v>81</v>
      </c>
      <c r="AY764" s="19" t="s">
        <v>207</v>
      </c>
      <c r="BE764" s="146">
        <f>IF(N764="základní",J764,0)</f>
        <v>0</v>
      </c>
      <c r="BF764" s="146">
        <f>IF(N764="snížená",J764,0)</f>
        <v>0</v>
      </c>
      <c r="BG764" s="146">
        <f>IF(N764="zákl. přenesená",J764,0)</f>
        <v>0</v>
      </c>
      <c r="BH764" s="146">
        <f>IF(N764="sníž. přenesená",J764,0)</f>
        <v>0</v>
      </c>
      <c r="BI764" s="146">
        <f>IF(N764="nulová",J764,0)</f>
        <v>0</v>
      </c>
      <c r="BJ764" s="19" t="s">
        <v>79</v>
      </c>
      <c r="BK764" s="146">
        <f>ROUND(I764*H764,2)</f>
        <v>0</v>
      </c>
      <c r="BL764" s="19" t="s">
        <v>351</v>
      </c>
      <c r="BM764" s="145" t="s">
        <v>1128</v>
      </c>
    </row>
    <row r="765" spans="2:65" s="1" customFormat="1" ht="10">
      <c r="B765" s="34"/>
      <c r="D765" s="147" t="s">
        <v>215</v>
      </c>
      <c r="F765" s="148" t="s">
        <v>1129</v>
      </c>
      <c r="I765" s="149"/>
      <c r="L765" s="34"/>
      <c r="M765" s="150"/>
      <c r="T765" s="55"/>
      <c r="AT765" s="19" t="s">
        <v>215</v>
      </c>
      <c r="AU765" s="19" t="s">
        <v>81</v>
      </c>
    </row>
    <row r="766" spans="2:65" s="1" customFormat="1" ht="10">
      <c r="B766" s="34"/>
      <c r="D766" s="151" t="s">
        <v>217</v>
      </c>
      <c r="F766" s="152" t="s">
        <v>1130</v>
      </c>
      <c r="I766" s="149"/>
      <c r="L766" s="34"/>
      <c r="M766" s="150"/>
      <c r="T766" s="55"/>
      <c r="AT766" s="19" t="s">
        <v>217</v>
      </c>
      <c r="AU766" s="19" t="s">
        <v>81</v>
      </c>
    </row>
    <row r="767" spans="2:65" s="12" customFormat="1" ht="10">
      <c r="B767" s="153"/>
      <c r="D767" s="147" t="s">
        <v>219</v>
      </c>
      <c r="E767" s="154" t="s">
        <v>19</v>
      </c>
      <c r="F767" s="155" t="s">
        <v>473</v>
      </c>
      <c r="H767" s="154" t="s">
        <v>19</v>
      </c>
      <c r="I767" s="156"/>
      <c r="L767" s="153"/>
      <c r="M767" s="157"/>
      <c r="T767" s="158"/>
      <c r="AT767" s="154" t="s">
        <v>219</v>
      </c>
      <c r="AU767" s="154" t="s">
        <v>81</v>
      </c>
      <c r="AV767" s="12" t="s">
        <v>79</v>
      </c>
      <c r="AW767" s="12" t="s">
        <v>33</v>
      </c>
      <c r="AX767" s="12" t="s">
        <v>72</v>
      </c>
      <c r="AY767" s="154" t="s">
        <v>207</v>
      </c>
    </row>
    <row r="768" spans="2:65" s="13" customFormat="1" ht="10">
      <c r="B768" s="159"/>
      <c r="D768" s="147" t="s">
        <v>219</v>
      </c>
      <c r="E768" s="160" t="s">
        <v>19</v>
      </c>
      <c r="F768" s="161" t="s">
        <v>474</v>
      </c>
      <c r="H768" s="162">
        <v>126.16</v>
      </c>
      <c r="I768" s="163"/>
      <c r="L768" s="159"/>
      <c r="M768" s="164"/>
      <c r="T768" s="165"/>
      <c r="AT768" s="160" t="s">
        <v>219</v>
      </c>
      <c r="AU768" s="160" t="s">
        <v>81</v>
      </c>
      <c r="AV768" s="13" t="s">
        <v>81</v>
      </c>
      <c r="AW768" s="13" t="s">
        <v>33</v>
      </c>
      <c r="AX768" s="13" t="s">
        <v>72</v>
      </c>
      <c r="AY768" s="160" t="s">
        <v>207</v>
      </c>
    </row>
    <row r="769" spans="2:65" s="14" customFormat="1" ht="10">
      <c r="B769" s="166"/>
      <c r="D769" s="147" t="s">
        <v>219</v>
      </c>
      <c r="E769" s="167" t="s">
        <v>19</v>
      </c>
      <c r="F769" s="168" t="s">
        <v>222</v>
      </c>
      <c r="H769" s="169">
        <v>126.16</v>
      </c>
      <c r="I769" s="170"/>
      <c r="L769" s="166"/>
      <c r="M769" s="171"/>
      <c r="T769" s="172"/>
      <c r="AT769" s="167" t="s">
        <v>219</v>
      </c>
      <c r="AU769" s="167" t="s">
        <v>81</v>
      </c>
      <c r="AV769" s="14" t="s">
        <v>111</v>
      </c>
      <c r="AW769" s="14" t="s">
        <v>33</v>
      </c>
      <c r="AX769" s="14" t="s">
        <v>79</v>
      </c>
      <c r="AY769" s="167" t="s">
        <v>207</v>
      </c>
    </row>
    <row r="770" spans="2:65" s="1" customFormat="1" ht="16.5" customHeight="1">
      <c r="B770" s="34"/>
      <c r="C770" s="134" t="s">
        <v>1131</v>
      </c>
      <c r="D770" s="134" t="s">
        <v>209</v>
      </c>
      <c r="E770" s="135" t="s">
        <v>1132</v>
      </c>
      <c r="F770" s="136" t="s">
        <v>1133</v>
      </c>
      <c r="G770" s="137" t="s">
        <v>212</v>
      </c>
      <c r="H770" s="138">
        <v>94.647999999999996</v>
      </c>
      <c r="I770" s="139"/>
      <c r="J770" s="140">
        <f>ROUND(I770*H770,2)</f>
        <v>0</v>
      </c>
      <c r="K770" s="136" t="s">
        <v>213</v>
      </c>
      <c r="L770" s="34"/>
      <c r="M770" s="141" t="s">
        <v>19</v>
      </c>
      <c r="N770" s="142" t="s">
        <v>43</v>
      </c>
      <c r="P770" s="143">
        <f>O770*H770</f>
        <v>0</v>
      </c>
      <c r="Q770" s="143">
        <v>5.0000000000000001E-4</v>
      </c>
      <c r="R770" s="143">
        <f>Q770*H770</f>
        <v>4.7323999999999998E-2</v>
      </c>
      <c r="S770" s="143">
        <v>0</v>
      </c>
      <c r="T770" s="144">
        <f>S770*H770</f>
        <v>0</v>
      </c>
      <c r="AR770" s="145" t="s">
        <v>351</v>
      </c>
      <c r="AT770" s="145" t="s">
        <v>209</v>
      </c>
      <c r="AU770" s="145" t="s">
        <v>81</v>
      </c>
      <c r="AY770" s="19" t="s">
        <v>207</v>
      </c>
      <c r="BE770" s="146">
        <f>IF(N770="základní",J770,0)</f>
        <v>0</v>
      </c>
      <c r="BF770" s="146">
        <f>IF(N770="snížená",J770,0)</f>
        <v>0</v>
      </c>
      <c r="BG770" s="146">
        <f>IF(N770="zákl. přenesená",J770,0)</f>
        <v>0</v>
      </c>
      <c r="BH770" s="146">
        <f>IF(N770="sníž. přenesená",J770,0)</f>
        <v>0</v>
      </c>
      <c r="BI770" s="146">
        <f>IF(N770="nulová",J770,0)</f>
        <v>0</v>
      </c>
      <c r="BJ770" s="19" t="s">
        <v>79</v>
      </c>
      <c r="BK770" s="146">
        <f>ROUND(I770*H770,2)</f>
        <v>0</v>
      </c>
      <c r="BL770" s="19" t="s">
        <v>351</v>
      </c>
      <c r="BM770" s="145" t="s">
        <v>1134</v>
      </c>
    </row>
    <row r="771" spans="2:65" s="1" customFormat="1" ht="10">
      <c r="B771" s="34"/>
      <c r="D771" s="147" t="s">
        <v>215</v>
      </c>
      <c r="F771" s="148" t="s">
        <v>1135</v>
      </c>
      <c r="I771" s="149"/>
      <c r="L771" s="34"/>
      <c r="M771" s="150"/>
      <c r="T771" s="55"/>
      <c r="AT771" s="19" t="s">
        <v>215</v>
      </c>
      <c r="AU771" s="19" t="s">
        <v>81</v>
      </c>
    </row>
    <row r="772" spans="2:65" s="1" customFormat="1" ht="10">
      <c r="B772" s="34"/>
      <c r="D772" s="151" t="s">
        <v>217</v>
      </c>
      <c r="F772" s="152" t="s">
        <v>1136</v>
      </c>
      <c r="I772" s="149"/>
      <c r="L772" s="34"/>
      <c r="M772" s="150"/>
      <c r="T772" s="55"/>
      <c r="AT772" s="19" t="s">
        <v>217</v>
      </c>
      <c r="AU772" s="19" t="s">
        <v>81</v>
      </c>
    </row>
    <row r="773" spans="2:65" s="13" customFormat="1" ht="10">
      <c r="B773" s="159"/>
      <c r="D773" s="147" t="s">
        <v>219</v>
      </c>
      <c r="E773" s="160" t="s">
        <v>148</v>
      </c>
      <c r="F773" s="161" t="s">
        <v>1137</v>
      </c>
      <c r="H773" s="162">
        <v>94.647999999999996</v>
      </c>
      <c r="I773" s="163"/>
      <c r="L773" s="159"/>
      <c r="M773" s="164"/>
      <c r="T773" s="165"/>
      <c r="AT773" s="160" t="s">
        <v>219</v>
      </c>
      <c r="AU773" s="160" t="s">
        <v>81</v>
      </c>
      <c r="AV773" s="13" t="s">
        <v>81</v>
      </c>
      <c r="AW773" s="13" t="s">
        <v>33</v>
      </c>
      <c r="AX773" s="13" t="s">
        <v>79</v>
      </c>
      <c r="AY773" s="160" t="s">
        <v>207</v>
      </c>
    </row>
    <row r="774" spans="2:65" s="1" customFormat="1" ht="55.5" customHeight="1">
      <c r="B774" s="34"/>
      <c r="C774" s="173" t="s">
        <v>1138</v>
      </c>
      <c r="D774" s="173" t="s">
        <v>223</v>
      </c>
      <c r="E774" s="174" t="s">
        <v>1139</v>
      </c>
      <c r="F774" s="175" t="s">
        <v>1140</v>
      </c>
      <c r="G774" s="176" t="s">
        <v>212</v>
      </c>
      <c r="H774" s="177">
        <v>151.94900000000001</v>
      </c>
      <c r="I774" s="178"/>
      <c r="J774" s="179">
        <f>ROUND(I774*H774,2)</f>
        <v>0</v>
      </c>
      <c r="K774" s="175" t="s">
        <v>331</v>
      </c>
      <c r="L774" s="180"/>
      <c r="M774" s="181" t="s">
        <v>19</v>
      </c>
      <c r="N774" s="182" t="s">
        <v>43</v>
      </c>
      <c r="P774" s="143">
        <f>O774*H774</f>
        <v>0</v>
      </c>
      <c r="Q774" s="143">
        <v>1.8E-3</v>
      </c>
      <c r="R774" s="143">
        <f>Q774*H774</f>
        <v>0.27350820000000003</v>
      </c>
      <c r="S774" s="143">
        <v>0</v>
      </c>
      <c r="T774" s="144">
        <f>S774*H774</f>
        <v>0</v>
      </c>
      <c r="AR774" s="145" t="s">
        <v>418</v>
      </c>
      <c r="AT774" s="145" t="s">
        <v>223</v>
      </c>
      <c r="AU774" s="145" t="s">
        <v>81</v>
      </c>
      <c r="AY774" s="19" t="s">
        <v>207</v>
      </c>
      <c r="BE774" s="146">
        <f>IF(N774="základní",J774,0)</f>
        <v>0</v>
      </c>
      <c r="BF774" s="146">
        <f>IF(N774="snížená",J774,0)</f>
        <v>0</v>
      </c>
      <c r="BG774" s="146">
        <f>IF(N774="zákl. přenesená",J774,0)</f>
        <v>0</v>
      </c>
      <c r="BH774" s="146">
        <f>IF(N774="sníž. přenesená",J774,0)</f>
        <v>0</v>
      </c>
      <c r="BI774" s="146">
        <f>IF(N774="nulová",J774,0)</f>
        <v>0</v>
      </c>
      <c r="BJ774" s="19" t="s">
        <v>79</v>
      </c>
      <c r="BK774" s="146">
        <f>ROUND(I774*H774,2)</f>
        <v>0</v>
      </c>
      <c r="BL774" s="19" t="s">
        <v>351</v>
      </c>
      <c r="BM774" s="145" t="s">
        <v>1141</v>
      </c>
    </row>
    <row r="775" spans="2:65" s="1" customFormat="1" ht="81">
      <c r="B775" s="34"/>
      <c r="D775" s="147" t="s">
        <v>215</v>
      </c>
      <c r="F775" s="148" t="s">
        <v>1142</v>
      </c>
      <c r="I775" s="149"/>
      <c r="L775" s="34"/>
      <c r="M775" s="150"/>
      <c r="T775" s="55"/>
      <c r="AT775" s="19" t="s">
        <v>215</v>
      </c>
      <c r="AU775" s="19" t="s">
        <v>81</v>
      </c>
    </row>
    <row r="776" spans="2:65" s="13" customFormat="1" ht="10">
      <c r="B776" s="159"/>
      <c r="D776" s="147" t="s">
        <v>219</v>
      </c>
      <c r="E776" s="160" t="s">
        <v>19</v>
      </c>
      <c r="F776" s="161" t="s">
        <v>148</v>
      </c>
      <c r="H776" s="162">
        <v>94.647999999999996</v>
      </c>
      <c r="I776" s="163"/>
      <c r="L776" s="159"/>
      <c r="M776" s="164"/>
      <c r="T776" s="165"/>
      <c r="AT776" s="160" t="s">
        <v>219</v>
      </c>
      <c r="AU776" s="160" t="s">
        <v>81</v>
      </c>
      <c r="AV776" s="13" t="s">
        <v>81</v>
      </c>
      <c r="AW776" s="13" t="s">
        <v>33</v>
      </c>
      <c r="AX776" s="13" t="s">
        <v>72</v>
      </c>
      <c r="AY776" s="160" t="s">
        <v>207</v>
      </c>
    </row>
    <row r="777" spans="2:65" s="12" customFormat="1" ht="10">
      <c r="B777" s="153"/>
      <c r="D777" s="147" t="s">
        <v>219</v>
      </c>
      <c r="E777" s="154" t="s">
        <v>19</v>
      </c>
      <c r="F777" s="155" t="s">
        <v>307</v>
      </c>
      <c r="H777" s="154" t="s">
        <v>19</v>
      </c>
      <c r="I777" s="156"/>
      <c r="L777" s="153"/>
      <c r="M777" s="157"/>
      <c r="T777" s="158"/>
      <c r="AT777" s="154" t="s">
        <v>219</v>
      </c>
      <c r="AU777" s="154" t="s">
        <v>81</v>
      </c>
      <c r="AV777" s="12" t="s">
        <v>79</v>
      </c>
      <c r="AW777" s="12" t="s">
        <v>33</v>
      </c>
      <c r="AX777" s="12" t="s">
        <v>72</v>
      </c>
      <c r="AY777" s="154" t="s">
        <v>207</v>
      </c>
    </row>
    <row r="778" spans="2:65" s="13" customFormat="1" ht="10">
      <c r="B778" s="159"/>
      <c r="D778" s="147" t="s">
        <v>219</v>
      </c>
      <c r="E778" s="160" t="s">
        <v>19</v>
      </c>
      <c r="F778" s="161" t="s">
        <v>437</v>
      </c>
      <c r="H778" s="162">
        <v>0.86</v>
      </c>
      <c r="I778" s="163"/>
      <c r="L778" s="159"/>
      <c r="M778" s="164"/>
      <c r="T778" s="165"/>
      <c r="AT778" s="160" t="s">
        <v>219</v>
      </c>
      <c r="AU778" s="160" t="s">
        <v>81</v>
      </c>
      <c r="AV778" s="13" t="s">
        <v>81</v>
      </c>
      <c r="AW778" s="13" t="s">
        <v>33</v>
      </c>
      <c r="AX778" s="13" t="s">
        <v>72</v>
      </c>
      <c r="AY778" s="160" t="s">
        <v>207</v>
      </c>
    </row>
    <row r="779" spans="2:65" s="13" customFormat="1" ht="10">
      <c r="B779" s="159"/>
      <c r="D779" s="147" t="s">
        <v>219</v>
      </c>
      <c r="E779" s="160" t="s">
        <v>19</v>
      </c>
      <c r="F779" s="161" t="s">
        <v>438</v>
      </c>
      <c r="H779" s="162">
        <v>1.0209999999999999</v>
      </c>
      <c r="I779" s="163"/>
      <c r="L779" s="159"/>
      <c r="M779" s="164"/>
      <c r="T779" s="165"/>
      <c r="AT779" s="160" t="s">
        <v>219</v>
      </c>
      <c r="AU779" s="160" t="s">
        <v>81</v>
      </c>
      <c r="AV779" s="13" t="s">
        <v>81</v>
      </c>
      <c r="AW779" s="13" t="s">
        <v>33</v>
      </c>
      <c r="AX779" s="13" t="s">
        <v>72</v>
      </c>
      <c r="AY779" s="160" t="s">
        <v>207</v>
      </c>
    </row>
    <row r="780" spans="2:65" s="13" customFormat="1" ht="10">
      <c r="B780" s="159"/>
      <c r="D780" s="147" t="s">
        <v>219</v>
      </c>
      <c r="E780" s="160" t="s">
        <v>19</v>
      </c>
      <c r="F780" s="161" t="s">
        <v>439</v>
      </c>
      <c r="H780" s="162">
        <v>1.1819999999999999</v>
      </c>
      <c r="I780" s="163"/>
      <c r="L780" s="159"/>
      <c r="M780" s="164"/>
      <c r="T780" s="165"/>
      <c r="AT780" s="160" t="s">
        <v>219</v>
      </c>
      <c r="AU780" s="160" t="s">
        <v>81</v>
      </c>
      <c r="AV780" s="13" t="s">
        <v>81</v>
      </c>
      <c r="AW780" s="13" t="s">
        <v>33</v>
      </c>
      <c r="AX780" s="13" t="s">
        <v>72</v>
      </c>
      <c r="AY780" s="160" t="s">
        <v>207</v>
      </c>
    </row>
    <row r="781" spans="2:65" s="13" customFormat="1" ht="10">
      <c r="B781" s="159"/>
      <c r="D781" s="147" t="s">
        <v>219</v>
      </c>
      <c r="E781" s="160" t="s">
        <v>19</v>
      </c>
      <c r="F781" s="161" t="s">
        <v>440</v>
      </c>
      <c r="H781" s="162">
        <v>1.343</v>
      </c>
      <c r="I781" s="163"/>
      <c r="L781" s="159"/>
      <c r="M781" s="164"/>
      <c r="T781" s="165"/>
      <c r="AT781" s="160" t="s">
        <v>219</v>
      </c>
      <c r="AU781" s="160" t="s">
        <v>81</v>
      </c>
      <c r="AV781" s="13" t="s">
        <v>81</v>
      </c>
      <c r="AW781" s="13" t="s">
        <v>33</v>
      </c>
      <c r="AX781" s="13" t="s">
        <v>72</v>
      </c>
      <c r="AY781" s="160" t="s">
        <v>207</v>
      </c>
    </row>
    <row r="782" spans="2:65" s="13" customFormat="1" ht="10">
      <c r="B782" s="159"/>
      <c r="D782" s="147" t="s">
        <v>219</v>
      </c>
      <c r="E782" s="160" t="s">
        <v>19</v>
      </c>
      <c r="F782" s="161" t="s">
        <v>441</v>
      </c>
      <c r="H782" s="162">
        <v>0.874</v>
      </c>
      <c r="I782" s="163"/>
      <c r="L782" s="159"/>
      <c r="M782" s="164"/>
      <c r="T782" s="165"/>
      <c r="AT782" s="160" t="s">
        <v>219</v>
      </c>
      <c r="AU782" s="160" t="s">
        <v>81</v>
      </c>
      <c r="AV782" s="13" t="s">
        <v>81</v>
      </c>
      <c r="AW782" s="13" t="s">
        <v>33</v>
      </c>
      <c r="AX782" s="13" t="s">
        <v>72</v>
      </c>
      <c r="AY782" s="160" t="s">
        <v>207</v>
      </c>
    </row>
    <row r="783" spans="2:65" s="13" customFormat="1" ht="10">
      <c r="B783" s="159"/>
      <c r="D783" s="147" t="s">
        <v>219</v>
      </c>
      <c r="E783" s="160" t="s">
        <v>19</v>
      </c>
      <c r="F783" s="161" t="s">
        <v>442</v>
      </c>
      <c r="H783" s="162">
        <v>1.0289999999999999</v>
      </c>
      <c r="I783" s="163"/>
      <c r="L783" s="159"/>
      <c r="M783" s="164"/>
      <c r="T783" s="165"/>
      <c r="AT783" s="160" t="s">
        <v>219</v>
      </c>
      <c r="AU783" s="160" t="s">
        <v>81</v>
      </c>
      <c r="AV783" s="13" t="s">
        <v>81</v>
      </c>
      <c r="AW783" s="13" t="s">
        <v>33</v>
      </c>
      <c r="AX783" s="13" t="s">
        <v>72</v>
      </c>
      <c r="AY783" s="160" t="s">
        <v>207</v>
      </c>
    </row>
    <row r="784" spans="2:65" s="13" customFormat="1" ht="10">
      <c r="B784" s="159"/>
      <c r="D784" s="147" t="s">
        <v>219</v>
      </c>
      <c r="E784" s="160" t="s">
        <v>19</v>
      </c>
      <c r="F784" s="161" t="s">
        <v>443</v>
      </c>
      <c r="H784" s="162">
        <v>1.19</v>
      </c>
      <c r="I784" s="163"/>
      <c r="L784" s="159"/>
      <c r="M784" s="164"/>
      <c r="T784" s="165"/>
      <c r="AT784" s="160" t="s">
        <v>219</v>
      </c>
      <c r="AU784" s="160" t="s">
        <v>81</v>
      </c>
      <c r="AV784" s="13" t="s">
        <v>81</v>
      </c>
      <c r="AW784" s="13" t="s">
        <v>33</v>
      </c>
      <c r="AX784" s="13" t="s">
        <v>72</v>
      </c>
      <c r="AY784" s="160" t="s">
        <v>207</v>
      </c>
    </row>
    <row r="785" spans="2:65" s="13" customFormat="1" ht="10">
      <c r="B785" s="159"/>
      <c r="D785" s="147" t="s">
        <v>219</v>
      </c>
      <c r="E785" s="160" t="s">
        <v>19</v>
      </c>
      <c r="F785" s="161" t="s">
        <v>444</v>
      </c>
      <c r="H785" s="162">
        <v>1.3520000000000001</v>
      </c>
      <c r="I785" s="163"/>
      <c r="L785" s="159"/>
      <c r="M785" s="164"/>
      <c r="T785" s="165"/>
      <c r="AT785" s="160" t="s">
        <v>219</v>
      </c>
      <c r="AU785" s="160" t="s">
        <v>81</v>
      </c>
      <c r="AV785" s="13" t="s">
        <v>81</v>
      </c>
      <c r="AW785" s="13" t="s">
        <v>33</v>
      </c>
      <c r="AX785" s="13" t="s">
        <v>72</v>
      </c>
      <c r="AY785" s="160" t="s">
        <v>207</v>
      </c>
    </row>
    <row r="786" spans="2:65" s="12" customFormat="1" ht="10">
      <c r="B786" s="153"/>
      <c r="D786" s="147" t="s">
        <v>219</v>
      </c>
      <c r="E786" s="154" t="s">
        <v>19</v>
      </c>
      <c r="F786" s="155" t="s">
        <v>318</v>
      </c>
      <c r="H786" s="154" t="s">
        <v>19</v>
      </c>
      <c r="I786" s="156"/>
      <c r="L786" s="153"/>
      <c r="M786" s="157"/>
      <c r="T786" s="158"/>
      <c r="AT786" s="154" t="s">
        <v>219</v>
      </c>
      <c r="AU786" s="154" t="s">
        <v>81</v>
      </c>
      <c r="AV786" s="12" t="s">
        <v>79</v>
      </c>
      <c r="AW786" s="12" t="s">
        <v>33</v>
      </c>
      <c r="AX786" s="12" t="s">
        <v>72</v>
      </c>
      <c r="AY786" s="154" t="s">
        <v>207</v>
      </c>
    </row>
    <row r="787" spans="2:65" s="13" customFormat="1" ht="10">
      <c r="B787" s="159"/>
      <c r="D787" s="147" t="s">
        <v>219</v>
      </c>
      <c r="E787" s="160" t="s">
        <v>19</v>
      </c>
      <c r="F787" s="161" t="s">
        <v>446</v>
      </c>
      <c r="H787" s="162">
        <v>0.98899999999999999</v>
      </c>
      <c r="I787" s="163"/>
      <c r="L787" s="159"/>
      <c r="M787" s="164"/>
      <c r="T787" s="165"/>
      <c r="AT787" s="160" t="s">
        <v>219</v>
      </c>
      <c r="AU787" s="160" t="s">
        <v>81</v>
      </c>
      <c r="AV787" s="13" t="s">
        <v>81</v>
      </c>
      <c r="AW787" s="13" t="s">
        <v>33</v>
      </c>
      <c r="AX787" s="13" t="s">
        <v>72</v>
      </c>
      <c r="AY787" s="160" t="s">
        <v>207</v>
      </c>
    </row>
    <row r="788" spans="2:65" s="12" customFormat="1" ht="10">
      <c r="B788" s="153"/>
      <c r="D788" s="147" t="s">
        <v>219</v>
      </c>
      <c r="E788" s="154" t="s">
        <v>19</v>
      </c>
      <c r="F788" s="155" t="s">
        <v>322</v>
      </c>
      <c r="H788" s="154" t="s">
        <v>19</v>
      </c>
      <c r="I788" s="156"/>
      <c r="L788" s="153"/>
      <c r="M788" s="157"/>
      <c r="T788" s="158"/>
      <c r="AT788" s="154" t="s">
        <v>219</v>
      </c>
      <c r="AU788" s="154" t="s">
        <v>81</v>
      </c>
      <c r="AV788" s="12" t="s">
        <v>79</v>
      </c>
      <c r="AW788" s="12" t="s">
        <v>33</v>
      </c>
      <c r="AX788" s="12" t="s">
        <v>72</v>
      </c>
      <c r="AY788" s="154" t="s">
        <v>207</v>
      </c>
    </row>
    <row r="789" spans="2:65" s="13" customFormat="1" ht="10">
      <c r="B789" s="159"/>
      <c r="D789" s="147" t="s">
        <v>219</v>
      </c>
      <c r="E789" s="160" t="s">
        <v>19</v>
      </c>
      <c r="F789" s="161" t="s">
        <v>447</v>
      </c>
      <c r="H789" s="162">
        <v>0.98299999999999998</v>
      </c>
      <c r="I789" s="163"/>
      <c r="L789" s="159"/>
      <c r="M789" s="164"/>
      <c r="T789" s="165"/>
      <c r="AT789" s="160" t="s">
        <v>219</v>
      </c>
      <c r="AU789" s="160" t="s">
        <v>81</v>
      </c>
      <c r="AV789" s="13" t="s">
        <v>81</v>
      </c>
      <c r="AW789" s="13" t="s">
        <v>33</v>
      </c>
      <c r="AX789" s="13" t="s">
        <v>72</v>
      </c>
      <c r="AY789" s="160" t="s">
        <v>207</v>
      </c>
    </row>
    <row r="790" spans="2:65" s="13" customFormat="1" ht="10">
      <c r="B790" s="159"/>
      <c r="D790" s="147" t="s">
        <v>219</v>
      </c>
      <c r="E790" s="160" t="s">
        <v>19</v>
      </c>
      <c r="F790" s="161" t="s">
        <v>448</v>
      </c>
      <c r="H790" s="162">
        <v>1.2609999999999999</v>
      </c>
      <c r="I790" s="163"/>
      <c r="L790" s="159"/>
      <c r="M790" s="164"/>
      <c r="T790" s="165"/>
      <c r="AT790" s="160" t="s">
        <v>219</v>
      </c>
      <c r="AU790" s="160" t="s">
        <v>81</v>
      </c>
      <c r="AV790" s="13" t="s">
        <v>81</v>
      </c>
      <c r="AW790" s="13" t="s">
        <v>33</v>
      </c>
      <c r="AX790" s="13" t="s">
        <v>72</v>
      </c>
      <c r="AY790" s="160" t="s">
        <v>207</v>
      </c>
    </row>
    <row r="791" spans="2:65" s="13" customFormat="1" ht="10">
      <c r="B791" s="159"/>
      <c r="D791" s="147" t="s">
        <v>219</v>
      </c>
      <c r="E791" s="160" t="s">
        <v>19</v>
      </c>
      <c r="F791" s="161" t="s">
        <v>449</v>
      </c>
      <c r="H791" s="162">
        <v>1.538</v>
      </c>
      <c r="I791" s="163"/>
      <c r="L791" s="159"/>
      <c r="M791" s="164"/>
      <c r="T791" s="165"/>
      <c r="AT791" s="160" t="s">
        <v>219</v>
      </c>
      <c r="AU791" s="160" t="s">
        <v>81</v>
      </c>
      <c r="AV791" s="13" t="s">
        <v>81</v>
      </c>
      <c r="AW791" s="13" t="s">
        <v>33</v>
      </c>
      <c r="AX791" s="13" t="s">
        <v>72</v>
      </c>
      <c r="AY791" s="160" t="s">
        <v>207</v>
      </c>
    </row>
    <row r="792" spans="2:65" s="13" customFormat="1" ht="10">
      <c r="B792" s="159"/>
      <c r="D792" s="147" t="s">
        <v>219</v>
      </c>
      <c r="E792" s="160" t="s">
        <v>19</v>
      </c>
      <c r="F792" s="161" t="s">
        <v>450</v>
      </c>
      <c r="H792" s="162">
        <v>1.8149999999999999</v>
      </c>
      <c r="I792" s="163"/>
      <c r="L792" s="159"/>
      <c r="M792" s="164"/>
      <c r="T792" s="165"/>
      <c r="AT792" s="160" t="s">
        <v>219</v>
      </c>
      <c r="AU792" s="160" t="s">
        <v>81</v>
      </c>
      <c r="AV792" s="13" t="s">
        <v>81</v>
      </c>
      <c r="AW792" s="13" t="s">
        <v>33</v>
      </c>
      <c r="AX792" s="13" t="s">
        <v>72</v>
      </c>
      <c r="AY792" s="160" t="s">
        <v>207</v>
      </c>
    </row>
    <row r="793" spans="2:65" s="13" customFormat="1" ht="10">
      <c r="B793" s="159"/>
      <c r="D793" s="147" t="s">
        <v>219</v>
      </c>
      <c r="E793" s="160" t="s">
        <v>19</v>
      </c>
      <c r="F793" s="161" t="s">
        <v>451</v>
      </c>
      <c r="H793" s="162">
        <v>0.77100000000000002</v>
      </c>
      <c r="I793" s="163"/>
      <c r="L793" s="159"/>
      <c r="M793" s="164"/>
      <c r="T793" s="165"/>
      <c r="AT793" s="160" t="s">
        <v>219</v>
      </c>
      <c r="AU793" s="160" t="s">
        <v>81</v>
      </c>
      <c r="AV793" s="13" t="s">
        <v>81</v>
      </c>
      <c r="AW793" s="13" t="s">
        <v>33</v>
      </c>
      <c r="AX793" s="13" t="s">
        <v>72</v>
      </c>
      <c r="AY793" s="160" t="s">
        <v>207</v>
      </c>
    </row>
    <row r="794" spans="2:65" s="13" customFormat="1" ht="10">
      <c r="B794" s="159"/>
      <c r="D794" s="147" t="s">
        <v>219</v>
      </c>
      <c r="E794" s="160" t="s">
        <v>19</v>
      </c>
      <c r="F794" s="161" t="s">
        <v>1143</v>
      </c>
      <c r="H794" s="162">
        <v>27.279</v>
      </c>
      <c r="I794" s="163"/>
      <c r="L794" s="159"/>
      <c r="M794" s="164"/>
      <c r="T794" s="165"/>
      <c r="AT794" s="160" t="s">
        <v>219</v>
      </c>
      <c r="AU794" s="160" t="s">
        <v>81</v>
      </c>
      <c r="AV794" s="13" t="s">
        <v>81</v>
      </c>
      <c r="AW794" s="13" t="s">
        <v>33</v>
      </c>
      <c r="AX794" s="13" t="s">
        <v>72</v>
      </c>
      <c r="AY794" s="160" t="s">
        <v>207</v>
      </c>
    </row>
    <row r="795" spans="2:65" s="14" customFormat="1" ht="10">
      <c r="B795" s="166"/>
      <c r="D795" s="147" t="s">
        <v>219</v>
      </c>
      <c r="E795" s="167" t="s">
        <v>19</v>
      </c>
      <c r="F795" s="168" t="s">
        <v>222</v>
      </c>
      <c r="H795" s="169">
        <v>138.13499999999999</v>
      </c>
      <c r="I795" s="170"/>
      <c r="L795" s="166"/>
      <c r="M795" s="171"/>
      <c r="T795" s="172"/>
      <c r="AT795" s="167" t="s">
        <v>219</v>
      </c>
      <c r="AU795" s="167" t="s">
        <v>81</v>
      </c>
      <c r="AV795" s="14" t="s">
        <v>111</v>
      </c>
      <c r="AW795" s="14" t="s">
        <v>33</v>
      </c>
      <c r="AX795" s="14" t="s">
        <v>79</v>
      </c>
      <c r="AY795" s="167" t="s">
        <v>207</v>
      </c>
    </row>
    <row r="796" spans="2:65" s="13" customFormat="1" ht="10">
      <c r="B796" s="159"/>
      <c r="D796" s="147" t="s">
        <v>219</v>
      </c>
      <c r="F796" s="161" t="s">
        <v>1144</v>
      </c>
      <c r="H796" s="162">
        <v>151.94900000000001</v>
      </c>
      <c r="I796" s="163"/>
      <c r="L796" s="159"/>
      <c r="M796" s="164"/>
      <c r="T796" s="165"/>
      <c r="AT796" s="160" t="s">
        <v>219</v>
      </c>
      <c r="AU796" s="160" t="s">
        <v>81</v>
      </c>
      <c r="AV796" s="13" t="s">
        <v>81</v>
      </c>
      <c r="AW796" s="13" t="s">
        <v>4</v>
      </c>
      <c r="AX796" s="13" t="s">
        <v>79</v>
      </c>
      <c r="AY796" s="160" t="s">
        <v>207</v>
      </c>
    </row>
    <row r="797" spans="2:65" s="1" customFormat="1" ht="24.15" customHeight="1">
      <c r="B797" s="34"/>
      <c r="C797" s="134" t="s">
        <v>1145</v>
      </c>
      <c r="D797" s="134" t="s">
        <v>209</v>
      </c>
      <c r="E797" s="135" t="s">
        <v>1146</v>
      </c>
      <c r="F797" s="136" t="s">
        <v>1147</v>
      </c>
      <c r="G797" s="137" t="s">
        <v>212</v>
      </c>
      <c r="H797" s="138">
        <v>8.73</v>
      </c>
      <c r="I797" s="139"/>
      <c r="J797" s="140">
        <f>ROUND(I797*H797,2)</f>
        <v>0</v>
      </c>
      <c r="K797" s="136" t="s">
        <v>213</v>
      </c>
      <c r="L797" s="34"/>
      <c r="M797" s="141" t="s">
        <v>19</v>
      </c>
      <c r="N797" s="142" t="s">
        <v>43</v>
      </c>
      <c r="P797" s="143">
        <f>O797*H797</f>
        <v>0</v>
      </c>
      <c r="Q797" s="143">
        <v>4.0000000000000002E-4</v>
      </c>
      <c r="R797" s="143">
        <f>Q797*H797</f>
        <v>3.4920000000000003E-3</v>
      </c>
      <c r="S797" s="143">
        <v>0</v>
      </c>
      <c r="T797" s="144">
        <f>S797*H797</f>
        <v>0</v>
      </c>
      <c r="AR797" s="145" t="s">
        <v>351</v>
      </c>
      <c r="AT797" s="145" t="s">
        <v>209</v>
      </c>
      <c r="AU797" s="145" t="s">
        <v>81</v>
      </c>
      <c r="AY797" s="19" t="s">
        <v>207</v>
      </c>
      <c r="BE797" s="146">
        <f>IF(N797="základní",J797,0)</f>
        <v>0</v>
      </c>
      <c r="BF797" s="146">
        <f>IF(N797="snížená",J797,0)</f>
        <v>0</v>
      </c>
      <c r="BG797" s="146">
        <f>IF(N797="zákl. přenesená",J797,0)</f>
        <v>0</v>
      </c>
      <c r="BH797" s="146">
        <f>IF(N797="sníž. přenesená",J797,0)</f>
        <v>0</v>
      </c>
      <c r="BI797" s="146">
        <f>IF(N797="nulová",J797,0)</f>
        <v>0</v>
      </c>
      <c r="BJ797" s="19" t="s">
        <v>79</v>
      </c>
      <c r="BK797" s="146">
        <f>ROUND(I797*H797,2)</f>
        <v>0</v>
      </c>
      <c r="BL797" s="19" t="s">
        <v>351</v>
      </c>
      <c r="BM797" s="145" t="s">
        <v>1148</v>
      </c>
    </row>
    <row r="798" spans="2:65" s="1" customFormat="1" ht="18">
      <c r="B798" s="34"/>
      <c r="D798" s="147" t="s">
        <v>215</v>
      </c>
      <c r="F798" s="148" t="s">
        <v>1149</v>
      </c>
      <c r="I798" s="149"/>
      <c r="L798" s="34"/>
      <c r="M798" s="150"/>
      <c r="T798" s="55"/>
      <c r="AT798" s="19" t="s">
        <v>215</v>
      </c>
      <c r="AU798" s="19" t="s">
        <v>81</v>
      </c>
    </row>
    <row r="799" spans="2:65" s="1" customFormat="1" ht="10">
      <c r="B799" s="34"/>
      <c r="D799" s="151" t="s">
        <v>217</v>
      </c>
      <c r="F799" s="152" t="s">
        <v>1150</v>
      </c>
      <c r="I799" s="149"/>
      <c r="L799" s="34"/>
      <c r="M799" s="150"/>
      <c r="T799" s="55"/>
      <c r="AT799" s="19" t="s">
        <v>217</v>
      </c>
      <c r="AU799" s="19" t="s">
        <v>81</v>
      </c>
    </row>
    <row r="800" spans="2:65" s="13" customFormat="1" ht="10">
      <c r="B800" s="159"/>
      <c r="D800" s="147" t="s">
        <v>219</v>
      </c>
      <c r="E800" s="160" t="s">
        <v>151</v>
      </c>
      <c r="F800" s="161" t="s">
        <v>1151</v>
      </c>
      <c r="H800" s="162">
        <v>8.73</v>
      </c>
      <c r="I800" s="163"/>
      <c r="L800" s="159"/>
      <c r="M800" s="164"/>
      <c r="T800" s="165"/>
      <c r="AT800" s="160" t="s">
        <v>219</v>
      </c>
      <c r="AU800" s="160" t="s">
        <v>81</v>
      </c>
      <c r="AV800" s="13" t="s">
        <v>81</v>
      </c>
      <c r="AW800" s="13" t="s">
        <v>33</v>
      </c>
      <c r="AX800" s="13" t="s">
        <v>79</v>
      </c>
      <c r="AY800" s="160" t="s">
        <v>207</v>
      </c>
    </row>
    <row r="801" spans="2:65" s="1" customFormat="1" ht="66.75" customHeight="1">
      <c r="B801" s="34"/>
      <c r="C801" s="173" t="s">
        <v>1152</v>
      </c>
      <c r="D801" s="173" t="s">
        <v>223</v>
      </c>
      <c r="E801" s="174" t="s">
        <v>1153</v>
      </c>
      <c r="F801" s="175" t="s">
        <v>1154</v>
      </c>
      <c r="G801" s="176" t="s">
        <v>212</v>
      </c>
      <c r="H801" s="177">
        <v>9.6029999999999998</v>
      </c>
      <c r="I801" s="178"/>
      <c r="J801" s="179">
        <f>ROUND(I801*H801,2)</f>
        <v>0</v>
      </c>
      <c r="K801" s="175" t="s">
        <v>331</v>
      </c>
      <c r="L801" s="180"/>
      <c r="M801" s="181" t="s">
        <v>19</v>
      </c>
      <c r="N801" s="182" t="s">
        <v>43</v>
      </c>
      <c r="P801" s="143">
        <f>O801*H801</f>
        <v>0</v>
      </c>
      <c r="Q801" s="143">
        <v>2.64E-3</v>
      </c>
      <c r="R801" s="143">
        <f>Q801*H801</f>
        <v>2.535192E-2</v>
      </c>
      <c r="S801" s="143">
        <v>0</v>
      </c>
      <c r="T801" s="144">
        <f>S801*H801</f>
        <v>0</v>
      </c>
      <c r="AR801" s="145" t="s">
        <v>418</v>
      </c>
      <c r="AT801" s="145" t="s">
        <v>223</v>
      </c>
      <c r="AU801" s="145" t="s">
        <v>81</v>
      </c>
      <c r="AY801" s="19" t="s">
        <v>207</v>
      </c>
      <c r="BE801" s="146">
        <f>IF(N801="základní",J801,0)</f>
        <v>0</v>
      </c>
      <c r="BF801" s="146">
        <f>IF(N801="snížená",J801,0)</f>
        <v>0</v>
      </c>
      <c r="BG801" s="146">
        <f>IF(N801="zákl. přenesená",J801,0)</f>
        <v>0</v>
      </c>
      <c r="BH801" s="146">
        <f>IF(N801="sníž. přenesená",J801,0)</f>
        <v>0</v>
      </c>
      <c r="BI801" s="146">
        <f>IF(N801="nulová",J801,0)</f>
        <v>0</v>
      </c>
      <c r="BJ801" s="19" t="s">
        <v>79</v>
      </c>
      <c r="BK801" s="146">
        <f>ROUND(I801*H801,2)</f>
        <v>0</v>
      </c>
      <c r="BL801" s="19" t="s">
        <v>351</v>
      </c>
      <c r="BM801" s="145" t="s">
        <v>1155</v>
      </c>
    </row>
    <row r="802" spans="2:65" s="1" customFormat="1" ht="63">
      <c r="B802" s="34"/>
      <c r="D802" s="147" t="s">
        <v>215</v>
      </c>
      <c r="F802" s="148" t="s">
        <v>1156</v>
      </c>
      <c r="I802" s="149"/>
      <c r="L802" s="34"/>
      <c r="M802" s="150"/>
      <c r="T802" s="55"/>
      <c r="AT802" s="19" t="s">
        <v>215</v>
      </c>
      <c r="AU802" s="19" t="s">
        <v>81</v>
      </c>
    </row>
    <row r="803" spans="2:65" s="13" customFormat="1" ht="10">
      <c r="B803" s="159"/>
      <c r="D803" s="147" t="s">
        <v>219</v>
      </c>
      <c r="F803" s="161" t="s">
        <v>1157</v>
      </c>
      <c r="H803" s="162">
        <v>9.6029999999999998</v>
      </c>
      <c r="I803" s="163"/>
      <c r="L803" s="159"/>
      <c r="M803" s="164"/>
      <c r="T803" s="165"/>
      <c r="AT803" s="160" t="s">
        <v>219</v>
      </c>
      <c r="AU803" s="160" t="s">
        <v>81</v>
      </c>
      <c r="AV803" s="13" t="s">
        <v>81</v>
      </c>
      <c r="AW803" s="13" t="s">
        <v>4</v>
      </c>
      <c r="AX803" s="13" t="s">
        <v>79</v>
      </c>
      <c r="AY803" s="160" t="s">
        <v>207</v>
      </c>
    </row>
    <row r="804" spans="2:65" s="1" customFormat="1" ht="24.15" customHeight="1">
      <c r="B804" s="34"/>
      <c r="C804" s="134" t="s">
        <v>1158</v>
      </c>
      <c r="D804" s="134" t="s">
        <v>209</v>
      </c>
      <c r="E804" s="135" t="s">
        <v>1159</v>
      </c>
      <c r="F804" s="136" t="s">
        <v>1160</v>
      </c>
      <c r="G804" s="137" t="s">
        <v>654</v>
      </c>
      <c r="H804" s="138">
        <v>35.880000000000003</v>
      </c>
      <c r="I804" s="139"/>
      <c r="J804" s="140">
        <f>ROUND(I804*H804,2)</f>
        <v>0</v>
      </c>
      <c r="K804" s="136" t="s">
        <v>213</v>
      </c>
      <c r="L804" s="34"/>
      <c r="M804" s="141" t="s">
        <v>19</v>
      </c>
      <c r="N804" s="142" t="s">
        <v>43</v>
      </c>
      <c r="P804" s="143">
        <f>O804*H804</f>
        <v>0</v>
      </c>
      <c r="Q804" s="143">
        <v>0</v>
      </c>
      <c r="R804" s="143">
        <f>Q804*H804</f>
        <v>0</v>
      </c>
      <c r="S804" s="143">
        <v>3.0000000000000001E-3</v>
      </c>
      <c r="T804" s="144">
        <f>S804*H804</f>
        <v>0.10764000000000001</v>
      </c>
      <c r="AR804" s="145" t="s">
        <v>351</v>
      </c>
      <c r="AT804" s="145" t="s">
        <v>209</v>
      </c>
      <c r="AU804" s="145" t="s">
        <v>81</v>
      </c>
      <c r="AY804" s="19" t="s">
        <v>207</v>
      </c>
      <c r="BE804" s="146">
        <f>IF(N804="základní",J804,0)</f>
        <v>0</v>
      </c>
      <c r="BF804" s="146">
        <f>IF(N804="snížená",J804,0)</f>
        <v>0</v>
      </c>
      <c r="BG804" s="146">
        <f>IF(N804="zákl. přenesená",J804,0)</f>
        <v>0</v>
      </c>
      <c r="BH804" s="146">
        <f>IF(N804="sníž. přenesená",J804,0)</f>
        <v>0</v>
      </c>
      <c r="BI804" s="146">
        <f>IF(N804="nulová",J804,0)</f>
        <v>0</v>
      </c>
      <c r="BJ804" s="19" t="s">
        <v>79</v>
      </c>
      <c r="BK804" s="146">
        <f>ROUND(I804*H804,2)</f>
        <v>0</v>
      </c>
      <c r="BL804" s="19" t="s">
        <v>351</v>
      </c>
      <c r="BM804" s="145" t="s">
        <v>1161</v>
      </c>
    </row>
    <row r="805" spans="2:65" s="1" customFormat="1" ht="18">
      <c r="B805" s="34"/>
      <c r="D805" s="147" t="s">
        <v>215</v>
      </c>
      <c r="F805" s="148" t="s">
        <v>1162</v>
      </c>
      <c r="I805" s="149"/>
      <c r="L805" s="34"/>
      <c r="M805" s="150"/>
      <c r="T805" s="55"/>
      <c r="AT805" s="19" t="s">
        <v>215</v>
      </c>
      <c r="AU805" s="19" t="s">
        <v>81</v>
      </c>
    </row>
    <row r="806" spans="2:65" s="1" customFormat="1" ht="10">
      <c r="B806" s="34"/>
      <c r="D806" s="151" t="s">
        <v>217</v>
      </c>
      <c r="F806" s="152" t="s">
        <v>1163</v>
      </c>
      <c r="I806" s="149"/>
      <c r="L806" s="34"/>
      <c r="M806" s="150"/>
      <c r="T806" s="55"/>
      <c r="AT806" s="19" t="s">
        <v>217</v>
      </c>
      <c r="AU806" s="19" t="s">
        <v>81</v>
      </c>
    </row>
    <row r="807" spans="2:65" s="12" customFormat="1" ht="10">
      <c r="B807" s="153"/>
      <c r="D807" s="147" t="s">
        <v>219</v>
      </c>
      <c r="E807" s="154" t="s">
        <v>19</v>
      </c>
      <c r="F807" s="155" t="s">
        <v>1164</v>
      </c>
      <c r="H807" s="154" t="s">
        <v>19</v>
      </c>
      <c r="I807" s="156"/>
      <c r="L807" s="153"/>
      <c r="M807" s="157"/>
      <c r="T807" s="158"/>
      <c r="AT807" s="154" t="s">
        <v>219</v>
      </c>
      <c r="AU807" s="154" t="s">
        <v>81</v>
      </c>
      <c r="AV807" s="12" t="s">
        <v>79</v>
      </c>
      <c r="AW807" s="12" t="s">
        <v>33</v>
      </c>
      <c r="AX807" s="12" t="s">
        <v>72</v>
      </c>
      <c r="AY807" s="154" t="s">
        <v>207</v>
      </c>
    </row>
    <row r="808" spans="2:65" s="13" customFormat="1" ht="10">
      <c r="B808" s="159"/>
      <c r="D808" s="147" t="s">
        <v>219</v>
      </c>
      <c r="E808" s="160" t="s">
        <v>19</v>
      </c>
      <c r="F808" s="161" t="s">
        <v>1165</v>
      </c>
      <c r="H808" s="162">
        <v>17.809999999999999</v>
      </c>
      <c r="I808" s="163"/>
      <c r="L808" s="159"/>
      <c r="M808" s="164"/>
      <c r="T808" s="165"/>
      <c r="AT808" s="160" t="s">
        <v>219</v>
      </c>
      <c r="AU808" s="160" t="s">
        <v>81</v>
      </c>
      <c r="AV808" s="13" t="s">
        <v>81</v>
      </c>
      <c r="AW808" s="13" t="s">
        <v>33</v>
      </c>
      <c r="AX808" s="13" t="s">
        <v>72</v>
      </c>
      <c r="AY808" s="160" t="s">
        <v>207</v>
      </c>
    </row>
    <row r="809" spans="2:65" s="12" customFormat="1" ht="10">
      <c r="B809" s="153"/>
      <c r="D809" s="147" t="s">
        <v>219</v>
      </c>
      <c r="E809" s="154" t="s">
        <v>19</v>
      </c>
      <c r="F809" s="155" t="s">
        <v>1166</v>
      </c>
      <c r="H809" s="154" t="s">
        <v>19</v>
      </c>
      <c r="I809" s="156"/>
      <c r="L809" s="153"/>
      <c r="M809" s="157"/>
      <c r="T809" s="158"/>
      <c r="AT809" s="154" t="s">
        <v>219</v>
      </c>
      <c r="AU809" s="154" t="s">
        <v>81</v>
      </c>
      <c r="AV809" s="12" t="s">
        <v>79</v>
      </c>
      <c r="AW809" s="12" t="s">
        <v>33</v>
      </c>
      <c r="AX809" s="12" t="s">
        <v>72</v>
      </c>
      <c r="AY809" s="154" t="s">
        <v>207</v>
      </c>
    </row>
    <row r="810" spans="2:65" s="13" customFormat="1" ht="10">
      <c r="B810" s="159"/>
      <c r="D810" s="147" t="s">
        <v>219</v>
      </c>
      <c r="E810" s="160" t="s">
        <v>19</v>
      </c>
      <c r="F810" s="161" t="s">
        <v>1167</v>
      </c>
      <c r="H810" s="162">
        <v>18.07</v>
      </c>
      <c r="I810" s="163"/>
      <c r="L810" s="159"/>
      <c r="M810" s="164"/>
      <c r="T810" s="165"/>
      <c r="AT810" s="160" t="s">
        <v>219</v>
      </c>
      <c r="AU810" s="160" t="s">
        <v>81</v>
      </c>
      <c r="AV810" s="13" t="s">
        <v>81</v>
      </c>
      <c r="AW810" s="13" t="s">
        <v>33</v>
      </c>
      <c r="AX810" s="13" t="s">
        <v>72</v>
      </c>
      <c r="AY810" s="160" t="s">
        <v>207</v>
      </c>
    </row>
    <row r="811" spans="2:65" s="14" customFormat="1" ht="10">
      <c r="B811" s="166"/>
      <c r="D811" s="147" t="s">
        <v>219</v>
      </c>
      <c r="E811" s="167" t="s">
        <v>19</v>
      </c>
      <c r="F811" s="168" t="s">
        <v>222</v>
      </c>
      <c r="H811" s="169">
        <v>35.880000000000003</v>
      </c>
      <c r="I811" s="170"/>
      <c r="L811" s="166"/>
      <c r="M811" s="171"/>
      <c r="T811" s="172"/>
      <c r="AT811" s="167" t="s">
        <v>219</v>
      </c>
      <c r="AU811" s="167" t="s">
        <v>81</v>
      </c>
      <c r="AV811" s="14" t="s">
        <v>111</v>
      </c>
      <c r="AW811" s="14" t="s">
        <v>33</v>
      </c>
      <c r="AX811" s="14" t="s">
        <v>79</v>
      </c>
      <c r="AY811" s="167" t="s">
        <v>207</v>
      </c>
    </row>
    <row r="812" spans="2:65" s="1" customFormat="1" ht="24.15" customHeight="1">
      <c r="B812" s="34"/>
      <c r="C812" s="134" t="s">
        <v>1168</v>
      </c>
      <c r="D812" s="134" t="s">
        <v>209</v>
      </c>
      <c r="E812" s="135" t="s">
        <v>1169</v>
      </c>
      <c r="F812" s="136" t="s">
        <v>1170</v>
      </c>
      <c r="G812" s="137" t="s">
        <v>654</v>
      </c>
      <c r="H812" s="138">
        <v>63</v>
      </c>
      <c r="I812" s="139"/>
      <c r="J812" s="140">
        <f>ROUND(I812*H812,2)</f>
        <v>0</v>
      </c>
      <c r="K812" s="136" t="s">
        <v>213</v>
      </c>
      <c r="L812" s="34"/>
      <c r="M812" s="141" t="s">
        <v>19</v>
      </c>
      <c r="N812" s="142" t="s">
        <v>43</v>
      </c>
      <c r="P812" s="143">
        <f>O812*H812</f>
        <v>0</v>
      </c>
      <c r="Q812" s="143">
        <v>1.2E-4</v>
      </c>
      <c r="R812" s="143">
        <f>Q812*H812</f>
        <v>7.5599999999999999E-3</v>
      </c>
      <c r="S812" s="143">
        <v>0</v>
      </c>
      <c r="T812" s="144">
        <f>S812*H812</f>
        <v>0</v>
      </c>
      <c r="AR812" s="145" t="s">
        <v>351</v>
      </c>
      <c r="AT812" s="145" t="s">
        <v>209</v>
      </c>
      <c r="AU812" s="145" t="s">
        <v>81</v>
      </c>
      <c r="AY812" s="19" t="s">
        <v>207</v>
      </c>
      <c r="BE812" s="146">
        <f>IF(N812="základní",J812,0)</f>
        <v>0</v>
      </c>
      <c r="BF812" s="146">
        <f>IF(N812="snížená",J812,0)</f>
        <v>0</v>
      </c>
      <c r="BG812" s="146">
        <f>IF(N812="zákl. přenesená",J812,0)</f>
        <v>0</v>
      </c>
      <c r="BH812" s="146">
        <f>IF(N812="sníž. přenesená",J812,0)</f>
        <v>0</v>
      </c>
      <c r="BI812" s="146">
        <f>IF(N812="nulová",J812,0)</f>
        <v>0</v>
      </c>
      <c r="BJ812" s="19" t="s">
        <v>79</v>
      </c>
      <c r="BK812" s="146">
        <f>ROUND(I812*H812,2)</f>
        <v>0</v>
      </c>
      <c r="BL812" s="19" t="s">
        <v>351</v>
      </c>
      <c r="BM812" s="145" t="s">
        <v>1171</v>
      </c>
    </row>
    <row r="813" spans="2:65" s="1" customFormat="1" ht="18">
      <c r="B813" s="34"/>
      <c r="D813" s="147" t="s">
        <v>215</v>
      </c>
      <c r="F813" s="148" t="s">
        <v>1172</v>
      </c>
      <c r="I813" s="149"/>
      <c r="L813" s="34"/>
      <c r="M813" s="150"/>
      <c r="T813" s="55"/>
      <c r="AT813" s="19" t="s">
        <v>215</v>
      </c>
      <c r="AU813" s="19" t="s">
        <v>81</v>
      </c>
    </row>
    <row r="814" spans="2:65" s="1" customFormat="1" ht="10">
      <c r="B814" s="34"/>
      <c r="D814" s="151" t="s">
        <v>217</v>
      </c>
      <c r="F814" s="152" t="s">
        <v>1173</v>
      </c>
      <c r="I814" s="149"/>
      <c r="L814" s="34"/>
      <c r="M814" s="150"/>
      <c r="T814" s="55"/>
      <c r="AT814" s="19" t="s">
        <v>217</v>
      </c>
      <c r="AU814" s="19" t="s">
        <v>81</v>
      </c>
    </row>
    <row r="815" spans="2:65" s="13" customFormat="1" ht="10">
      <c r="B815" s="159"/>
      <c r="D815" s="147" t="s">
        <v>219</v>
      </c>
      <c r="E815" s="160" t="s">
        <v>19</v>
      </c>
      <c r="F815" s="161" t="s">
        <v>1174</v>
      </c>
      <c r="H815" s="162">
        <v>29.4</v>
      </c>
      <c r="I815" s="163"/>
      <c r="L815" s="159"/>
      <c r="M815" s="164"/>
      <c r="T815" s="165"/>
      <c r="AT815" s="160" t="s">
        <v>219</v>
      </c>
      <c r="AU815" s="160" t="s">
        <v>81</v>
      </c>
      <c r="AV815" s="13" t="s">
        <v>81</v>
      </c>
      <c r="AW815" s="13" t="s">
        <v>33</v>
      </c>
      <c r="AX815" s="13" t="s">
        <v>72</v>
      </c>
      <c r="AY815" s="160" t="s">
        <v>207</v>
      </c>
    </row>
    <row r="816" spans="2:65" s="13" customFormat="1" ht="10">
      <c r="B816" s="159"/>
      <c r="D816" s="147" t="s">
        <v>219</v>
      </c>
      <c r="E816" s="160" t="s">
        <v>19</v>
      </c>
      <c r="F816" s="161" t="s">
        <v>1175</v>
      </c>
      <c r="H816" s="162">
        <v>33.6</v>
      </c>
      <c r="I816" s="163"/>
      <c r="L816" s="159"/>
      <c r="M816" s="164"/>
      <c r="T816" s="165"/>
      <c r="AT816" s="160" t="s">
        <v>219</v>
      </c>
      <c r="AU816" s="160" t="s">
        <v>81</v>
      </c>
      <c r="AV816" s="13" t="s">
        <v>81</v>
      </c>
      <c r="AW816" s="13" t="s">
        <v>33</v>
      </c>
      <c r="AX816" s="13" t="s">
        <v>72</v>
      </c>
      <c r="AY816" s="160" t="s">
        <v>207</v>
      </c>
    </row>
    <row r="817" spans="2:65" s="14" customFormat="1" ht="10">
      <c r="B817" s="166"/>
      <c r="D817" s="147" t="s">
        <v>219</v>
      </c>
      <c r="E817" s="167" t="s">
        <v>19</v>
      </c>
      <c r="F817" s="168" t="s">
        <v>222</v>
      </c>
      <c r="H817" s="169">
        <v>63</v>
      </c>
      <c r="I817" s="170"/>
      <c r="L817" s="166"/>
      <c r="M817" s="171"/>
      <c r="T817" s="172"/>
      <c r="AT817" s="167" t="s">
        <v>219</v>
      </c>
      <c r="AU817" s="167" t="s">
        <v>81</v>
      </c>
      <c r="AV817" s="14" t="s">
        <v>111</v>
      </c>
      <c r="AW817" s="14" t="s">
        <v>33</v>
      </c>
      <c r="AX817" s="14" t="s">
        <v>79</v>
      </c>
      <c r="AY817" s="167" t="s">
        <v>207</v>
      </c>
    </row>
    <row r="818" spans="2:65" s="1" customFormat="1" ht="24.15" customHeight="1">
      <c r="B818" s="34"/>
      <c r="C818" s="134" t="s">
        <v>1176</v>
      </c>
      <c r="D818" s="134" t="s">
        <v>209</v>
      </c>
      <c r="E818" s="135" t="s">
        <v>1177</v>
      </c>
      <c r="F818" s="136" t="s">
        <v>1178</v>
      </c>
      <c r="G818" s="137" t="s">
        <v>654</v>
      </c>
      <c r="H818" s="138">
        <v>63</v>
      </c>
      <c r="I818" s="139"/>
      <c r="J818" s="140">
        <f>ROUND(I818*H818,2)</f>
        <v>0</v>
      </c>
      <c r="K818" s="136" t="s">
        <v>213</v>
      </c>
      <c r="L818" s="34"/>
      <c r="M818" s="141" t="s">
        <v>19</v>
      </c>
      <c r="N818" s="142" t="s">
        <v>43</v>
      </c>
      <c r="P818" s="143">
        <f>O818*H818</f>
        <v>0</v>
      </c>
      <c r="Q818" s="143">
        <v>8.0000000000000007E-5</v>
      </c>
      <c r="R818" s="143">
        <f>Q818*H818</f>
        <v>5.0400000000000002E-3</v>
      </c>
      <c r="S818" s="143">
        <v>0</v>
      </c>
      <c r="T818" s="144">
        <f>S818*H818</f>
        <v>0</v>
      </c>
      <c r="AR818" s="145" t="s">
        <v>351</v>
      </c>
      <c r="AT818" s="145" t="s">
        <v>209</v>
      </c>
      <c r="AU818" s="145" t="s">
        <v>81</v>
      </c>
      <c r="AY818" s="19" t="s">
        <v>207</v>
      </c>
      <c r="BE818" s="146">
        <f>IF(N818="základní",J818,0)</f>
        <v>0</v>
      </c>
      <c r="BF818" s="146">
        <f>IF(N818="snížená",J818,0)</f>
        <v>0</v>
      </c>
      <c r="BG818" s="146">
        <f>IF(N818="zákl. přenesená",J818,0)</f>
        <v>0</v>
      </c>
      <c r="BH818" s="146">
        <f>IF(N818="sníž. přenesená",J818,0)</f>
        <v>0</v>
      </c>
      <c r="BI818" s="146">
        <f>IF(N818="nulová",J818,0)</f>
        <v>0</v>
      </c>
      <c r="BJ818" s="19" t="s">
        <v>79</v>
      </c>
      <c r="BK818" s="146">
        <f>ROUND(I818*H818,2)</f>
        <v>0</v>
      </c>
      <c r="BL818" s="19" t="s">
        <v>351</v>
      </c>
      <c r="BM818" s="145" t="s">
        <v>1179</v>
      </c>
    </row>
    <row r="819" spans="2:65" s="1" customFormat="1" ht="18">
      <c r="B819" s="34"/>
      <c r="D819" s="147" t="s">
        <v>215</v>
      </c>
      <c r="F819" s="148" t="s">
        <v>1180</v>
      </c>
      <c r="I819" s="149"/>
      <c r="L819" s="34"/>
      <c r="M819" s="150"/>
      <c r="T819" s="55"/>
      <c r="AT819" s="19" t="s">
        <v>215</v>
      </c>
      <c r="AU819" s="19" t="s">
        <v>81</v>
      </c>
    </row>
    <row r="820" spans="2:65" s="1" customFormat="1" ht="10">
      <c r="B820" s="34"/>
      <c r="D820" s="151" t="s">
        <v>217</v>
      </c>
      <c r="F820" s="152" t="s">
        <v>1181</v>
      </c>
      <c r="I820" s="149"/>
      <c r="L820" s="34"/>
      <c r="M820" s="150"/>
      <c r="T820" s="55"/>
      <c r="AT820" s="19" t="s">
        <v>217</v>
      </c>
      <c r="AU820" s="19" t="s">
        <v>81</v>
      </c>
    </row>
    <row r="821" spans="2:65" s="1" customFormat="1" ht="21.75" customHeight="1">
      <c r="B821" s="34"/>
      <c r="C821" s="134" t="s">
        <v>1182</v>
      </c>
      <c r="D821" s="134" t="s">
        <v>209</v>
      </c>
      <c r="E821" s="135" t="s">
        <v>1183</v>
      </c>
      <c r="F821" s="136" t="s">
        <v>1184</v>
      </c>
      <c r="G821" s="137" t="s">
        <v>654</v>
      </c>
      <c r="H821" s="138">
        <v>70.119</v>
      </c>
      <c r="I821" s="139"/>
      <c r="J821" s="140">
        <f>ROUND(I821*H821,2)</f>
        <v>0</v>
      </c>
      <c r="K821" s="136" t="s">
        <v>213</v>
      </c>
      <c r="L821" s="34"/>
      <c r="M821" s="141" t="s">
        <v>19</v>
      </c>
      <c r="N821" s="142" t="s">
        <v>43</v>
      </c>
      <c r="P821" s="143">
        <f>O821*H821</f>
        <v>0</v>
      </c>
      <c r="Q821" s="143">
        <v>0</v>
      </c>
      <c r="R821" s="143">
        <f>Q821*H821</f>
        <v>0</v>
      </c>
      <c r="S821" s="143">
        <v>2.9999999999999997E-4</v>
      </c>
      <c r="T821" s="144">
        <f>S821*H821</f>
        <v>2.1035699999999997E-2</v>
      </c>
      <c r="AR821" s="145" t="s">
        <v>351</v>
      </c>
      <c r="AT821" s="145" t="s">
        <v>209</v>
      </c>
      <c r="AU821" s="145" t="s">
        <v>81</v>
      </c>
      <c r="AY821" s="19" t="s">
        <v>207</v>
      </c>
      <c r="BE821" s="146">
        <f>IF(N821="základní",J821,0)</f>
        <v>0</v>
      </c>
      <c r="BF821" s="146">
        <f>IF(N821="snížená",J821,0)</f>
        <v>0</v>
      </c>
      <c r="BG821" s="146">
        <f>IF(N821="zákl. přenesená",J821,0)</f>
        <v>0</v>
      </c>
      <c r="BH821" s="146">
        <f>IF(N821="sníž. přenesená",J821,0)</f>
        <v>0</v>
      </c>
      <c r="BI821" s="146">
        <f>IF(N821="nulová",J821,0)</f>
        <v>0</v>
      </c>
      <c r="BJ821" s="19" t="s">
        <v>79</v>
      </c>
      <c r="BK821" s="146">
        <f>ROUND(I821*H821,2)</f>
        <v>0</v>
      </c>
      <c r="BL821" s="19" t="s">
        <v>351</v>
      </c>
      <c r="BM821" s="145" t="s">
        <v>1185</v>
      </c>
    </row>
    <row r="822" spans="2:65" s="1" customFormat="1" ht="10">
      <c r="B822" s="34"/>
      <c r="D822" s="147" t="s">
        <v>215</v>
      </c>
      <c r="F822" s="148" t="s">
        <v>1186</v>
      </c>
      <c r="I822" s="149"/>
      <c r="L822" s="34"/>
      <c r="M822" s="150"/>
      <c r="T822" s="55"/>
      <c r="AT822" s="19" t="s">
        <v>215</v>
      </c>
      <c r="AU822" s="19" t="s">
        <v>81</v>
      </c>
    </row>
    <row r="823" spans="2:65" s="1" customFormat="1" ht="10">
      <c r="B823" s="34"/>
      <c r="D823" s="151" t="s">
        <v>217</v>
      </c>
      <c r="F823" s="152" t="s">
        <v>1187</v>
      </c>
      <c r="I823" s="149"/>
      <c r="L823" s="34"/>
      <c r="M823" s="150"/>
      <c r="T823" s="55"/>
      <c r="AT823" s="19" t="s">
        <v>217</v>
      </c>
      <c r="AU823" s="19" t="s">
        <v>81</v>
      </c>
    </row>
    <row r="824" spans="2:65" s="12" customFormat="1" ht="10">
      <c r="B824" s="153"/>
      <c r="D824" s="147" t="s">
        <v>219</v>
      </c>
      <c r="E824" s="154" t="s">
        <v>19</v>
      </c>
      <c r="F824" s="155" t="s">
        <v>633</v>
      </c>
      <c r="H824" s="154" t="s">
        <v>19</v>
      </c>
      <c r="I824" s="156"/>
      <c r="L824" s="153"/>
      <c r="M824" s="157"/>
      <c r="T824" s="158"/>
      <c r="AT824" s="154" t="s">
        <v>219</v>
      </c>
      <c r="AU824" s="154" t="s">
        <v>81</v>
      </c>
      <c r="AV824" s="12" t="s">
        <v>79</v>
      </c>
      <c r="AW824" s="12" t="s">
        <v>33</v>
      </c>
      <c r="AX824" s="12" t="s">
        <v>72</v>
      </c>
      <c r="AY824" s="154" t="s">
        <v>207</v>
      </c>
    </row>
    <row r="825" spans="2:65" s="13" customFormat="1" ht="10">
      <c r="B825" s="159"/>
      <c r="D825" s="147" t="s">
        <v>219</v>
      </c>
      <c r="E825" s="160" t="s">
        <v>19</v>
      </c>
      <c r="F825" s="161" t="s">
        <v>1188</v>
      </c>
      <c r="H825" s="162">
        <v>13.898</v>
      </c>
      <c r="I825" s="163"/>
      <c r="L825" s="159"/>
      <c r="M825" s="164"/>
      <c r="T825" s="165"/>
      <c r="AT825" s="160" t="s">
        <v>219</v>
      </c>
      <c r="AU825" s="160" t="s">
        <v>81</v>
      </c>
      <c r="AV825" s="13" t="s">
        <v>81</v>
      </c>
      <c r="AW825" s="13" t="s">
        <v>33</v>
      </c>
      <c r="AX825" s="13" t="s">
        <v>72</v>
      </c>
      <c r="AY825" s="160" t="s">
        <v>207</v>
      </c>
    </row>
    <row r="826" spans="2:65" s="12" customFormat="1" ht="10">
      <c r="B826" s="153"/>
      <c r="D826" s="147" t="s">
        <v>219</v>
      </c>
      <c r="E826" s="154" t="s">
        <v>19</v>
      </c>
      <c r="F826" s="155" t="s">
        <v>1189</v>
      </c>
      <c r="H826" s="154" t="s">
        <v>19</v>
      </c>
      <c r="I826" s="156"/>
      <c r="L826" s="153"/>
      <c r="M826" s="157"/>
      <c r="T826" s="158"/>
      <c r="AT826" s="154" t="s">
        <v>219</v>
      </c>
      <c r="AU826" s="154" t="s">
        <v>81</v>
      </c>
      <c r="AV826" s="12" t="s">
        <v>79</v>
      </c>
      <c r="AW826" s="12" t="s">
        <v>33</v>
      </c>
      <c r="AX826" s="12" t="s">
        <v>72</v>
      </c>
      <c r="AY826" s="154" t="s">
        <v>207</v>
      </c>
    </row>
    <row r="827" spans="2:65" s="13" customFormat="1" ht="10">
      <c r="B827" s="159"/>
      <c r="D827" s="147" t="s">
        <v>219</v>
      </c>
      <c r="E827" s="160" t="s">
        <v>19</v>
      </c>
      <c r="F827" s="161" t="s">
        <v>1190</v>
      </c>
      <c r="H827" s="162">
        <v>11.757999999999999</v>
      </c>
      <c r="I827" s="163"/>
      <c r="L827" s="159"/>
      <c r="M827" s="164"/>
      <c r="T827" s="165"/>
      <c r="AT827" s="160" t="s">
        <v>219</v>
      </c>
      <c r="AU827" s="160" t="s">
        <v>81</v>
      </c>
      <c r="AV827" s="13" t="s">
        <v>81</v>
      </c>
      <c r="AW827" s="13" t="s">
        <v>33</v>
      </c>
      <c r="AX827" s="13" t="s">
        <v>72</v>
      </c>
      <c r="AY827" s="160" t="s">
        <v>207</v>
      </c>
    </row>
    <row r="828" spans="2:65" s="12" customFormat="1" ht="10">
      <c r="B828" s="153"/>
      <c r="D828" s="147" t="s">
        <v>219</v>
      </c>
      <c r="E828" s="154" t="s">
        <v>19</v>
      </c>
      <c r="F828" s="155" t="s">
        <v>489</v>
      </c>
      <c r="H828" s="154" t="s">
        <v>19</v>
      </c>
      <c r="I828" s="156"/>
      <c r="L828" s="153"/>
      <c r="M828" s="157"/>
      <c r="T828" s="158"/>
      <c r="AT828" s="154" t="s">
        <v>219</v>
      </c>
      <c r="AU828" s="154" t="s">
        <v>81</v>
      </c>
      <c r="AV828" s="12" t="s">
        <v>79</v>
      </c>
      <c r="AW828" s="12" t="s">
        <v>33</v>
      </c>
      <c r="AX828" s="12" t="s">
        <v>72</v>
      </c>
      <c r="AY828" s="154" t="s">
        <v>207</v>
      </c>
    </row>
    <row r="829" spans="2:65" s="13" customFormat="1" ht="10">
      <c r="B829" s="159"/>
      <c r="D829" s="147" t="s">
        <v>219</v>
      </c>
      <c r="E829" s="160" t="s">
        <v>19</v>
      </c>
      <c r="F829" s="161" t="s">
        <v>1191</v>
      </c>
      <c r="H829" s="162">
        <v>44.463000000000001</v>
      </c>
      <c r="I829" s="163"/>
      <c r="L829" s="159"/>
      <c r="M829" s="164"/>
      <c r="T829" s="165"/>
      <c r="AT829" s="160" t="s">
        <v>219</v>
      </c>
      <c r="AU829" s="160" t="s">
        <v>81</v>
      </c>
      <c r="AV829" s="13" t="s">
        <v>81</v>
      </c>
      <c r="AW829" s="13" t="s">
        <v>33</v>
      </c>
      <c r="AX829" s="13" t="s">
        <v>72</v>
      </c>
      <c r="AY829" s="160" t="s">
        <v>207</v>
      </c>
    </row>
    <row r="830" spans="2:65" s="14" customFormat="1" ht="10">
      <c r="B830" s="166"/>
      <c r="D830" s="147" t="s">
        <v>219</v>
      </c>
      <c r="E830" s="167" t="s">
        <v>19</v>
      </c>
      <c r="F830" s="168" t="s">
        <v>222</v>
      </c>
      <c r="H830" s="169">
        <v>70.119</v>
      </c>
      <c r="I830" s="170"/>
      <c r="L830" s="166"/>
      <c r="M830" s="171"/>
      <c r="T830" s="172"/>
      <c r="AT830" s="167" t="s">
        <v>219</v>
      </c>
      <c r="AU830" s="167" t="s">
        <v>81</v>
      </c>
      <c r="AV830" s="14" t="s">
        <v>111</v>
      </c>
      <c r="AW830" s="14" t="s">
        <v>33</v>
      </c>
      <c r="AX830" s="14" t="s">
        <v>79</v>
      </c>
      <c r="AY830" s="167" t="s">
        <v>207</v>
      </c>
    </row>
    <row r="831" spans="2:65" s="1" customFormat="1" ht="16.5" customHeight="1">
      <c r="B831" s="34"/>
      <c r="C831" s="134" t="s">
        <v>1192</v>
      </c>
      <c r="D831" s="134" t="s">
        <v>209</v>
      </c>
      <c r="E831" s="135" t="s">
        <v>1193</v>
      </c>
      <c r="F831" s="136" t="s">
        <v>1194</v>
      </c>
      <c r="G831" s="137" t="s">
        <v>654</v>
      </c>
      <c r="H831" s="138">
        <v>25.5</v>
      </c>
      <c r="I831" s="139"/>
      <c r="J831" s="140">
        <f>ROUND(I831*H831,2)</f>
        <v>0</v>
      </c>
      <c r="K831" s="136" t="s">
        <v>213</v>
      </c>
      <c r="L831" s="34"/>
      <c r="M831" s="141" t="s">
        <v>19</v>
      </c>
      <c r="N831" s="142" t="s">
        <v>43</v>
      </c>
      <c r="P831" s="143">
        <f>O831*H831</f>
        <v>0</v>
      </c>
      <c r="Q831" s="143">
        <v>1.0000000000000001E-5</v>
      </c>
      <c r="R831" s="143">
        <f>Q831*H831</f>
        <v>2.5500000000000002E-4</v>
      </c>
      <c r="S831" s="143">
        <v>0</v>
      </c>
      <c r="T831" s="144">
        <f>S831*H831</f>
        <v>0</v>
      </c>
      <c r="AR831" s="145" t="s">
        <v>111</v>
      </c>
      <c r="AT831" s="145" t="s">
        <v>209</v>
      </c>
      <c r="AU831" s="145" t="s">
        <v>81</v>
      </c>
      <c r="AY831" s="19" t="s">
        <v>207</v>
      </c>
      <c r="BE831" s="146">
        <f>IF(N831="základní",J831,0)</f>
        <v>0</v>
      </c>
      <c r="BF831" s="146">
        <f>IF(N831="snížená",J831,0)</f>
        <v>0</v>
      </c>
      <c r="BG831" s="146">
        <f>IF(N831="zákl. přenesená",J831,0)</f>
        <v>0</v>
      </c>
      <c r="BH831" s="146">
        <f>IF(N831="sníž. přenesená",J831,0)</f>
        <v>0</v>
      </c>
      <c r="BI831" s="146">
        <f>IF(N831="nulová",J831,0)</f>
        <v>0</v>
      </c>
      <c r="BJ831" s="19" t="s">
        <v>79</v>
      </c>
      <c r="BK831" s="146">
        <f>ROUND(I831*H831,2)</f>
        <v>0</v>
      </c>
      <c r="BL831" s="19" t="s">
        <v>111</v>
      </c>
      <c r="BM831" s="145" t="s">
        <v>1195</v>
      </c>
    </row>
    <row r="832" spans="2:65" s="1" customFormat="1" ht="10">
      <c r="B832" s="34"/>
      <c r="D832" s="147" t="s">
        <v>215</v>
      </c>
      <c r="F832" s="148" t="s">
        <v>1196</v>
      </c>
      <c r="I832" s="149"/>
      <c r="L832" s="34"/>
      <c r="M832" s="150"/>
      <c r="T832" s="55"/>
      <c r="AT832" s="19" t="s">
        <v>215</v>
      </c>
      <c r="AU832" s="19" t="s">
        <v>81</v>
      </c>
    </row>
    <row r="833" spans="2:65" s="1" customFormat="1" ht="10">
      <c r="B833" s="34"/>
      <c r="D833" s="151" t="s">
        <v>217</v>
      </c>
      <c r="F833" s="152" t="s">
        <v>1197</v>
      </c>
      <c r="I833" s="149"/>
      <c r="L833" s="34"/>
      <c r="M833" s="150"/>
      <c r="T833" s="55"/>
      <c r="AT833" s="19" t="s">
        <v>217</v>
      </c>
      <c r="AU833" s="19" t="s">
        <v>81</v>
      </c>
    </row>
    <row r="834" spans="2:65" s="13" customFormat="1" ht="10">
      <c r="B834" s="159"/>
      <c r="D834" s="147" t="s">
        <v>219</v>
      </c>
      <c r="E834" s="160" t="s">
        <v>19</v>
      </c>
      <c r="F834" s="161" t="s">
        <v>1198</v>
      </c>
      <c r="H834" s="162">
        <v>25.5</v>
      </c>
      <c r="I834" s="163"/>
      <c r="L834" s="159"/>
      <c r="M834" s="164"/>
      <c r="T834" s="165"/>
      <c r="AT834" s="160" t="s">
        <v>219</v>
      </c>
      <c r="AU834" s="160" t="s">
        <v>81</v>
      </c>
      <c r="AV834" s="13" t="s">
        <v>81</v>
      </c>
      <c r="AW834" s="13" t="s">
        <v>33</v>
      </c>
      <c r="AX834" s="13" t="s">
        <v>79</v>
      </c>
      <c r="AY834" s="160" t="s">
        <v>207</v>
      </c>
    </row>
    <row r="835" spans="2:65" s="1" customFormat="1" ht="16.5" customHeight="1">
      <c r="B835" s="34"/>
      <c r="C835" s="134" t="s">
        <v>1199</v>
      </c>
      <c r="D835" s="134" t="s">
        <v>209</v>
      </c>
      <c r="E835" s="135" t="s">
        <v>1200</v>
      </c>
      <c r="F835" s="136" t="s">
        <v>1201</v>
      </c>
      <c r="G835" s="137" t="s">
        <v>654</v>
      </c>
      <c r="H835" s="138">
        <v>25.5</v>
      </c>
      <c r="I835" s="139"/>
      <c r="J835" s="140">
        <f>ROUND(I835*H835,2)</f>
        <v>0</v>
      </c>
      <c r="K835" s="136" t="s">
        <v>213</v>
      </c>
      <c r="L835" s="34"/>
      <c r="M835" s="141" t="s">
        <v>19</v>
      </c>
      <c r="N835" s="142" t="s">
        <v>43</v>
      </c>
      <c r="P835" s="143">
        <f>O835*H835</f>
        <v>0</v>
      </c>
      <c r="Q835" s="143">
        <v>0</v>
      </c>
      <c r="R835" s="143">
        <f>Q835*H835</f>
        <v>0</v>
      </c>
      <c r="S835" s="143">
        <v>0</v>
      </c>
      <c r="T835" s="144">
        <f>S835*H835</f>
        <v>0</v>
      </c>
      <c r="AR835" s="145" t="s">
        <v>111</v>
      </c>
      <c r="AT835" s="145" t="s">
        <v>209</v>
      </c>
      <c r="AU835" s="145" t="s">
        <v>81</v>
      </c>
      <c r="AY835" s="19" t="s">
        <v>207</v>
      </c>
      <c r="BE835" s="146">
        <f>IF(N835="základní",J835,0)</f>
        <v>0</v>
      </c>
      <c r="BF835" s="146">
        <f>IF(N835="snížená",J835,0)</f>
        <v>0</v>
      </c>
      <c r="BG835" s="146">
        <f>IF(N835="zákl. přenesená",J835,0)</f>
        <v>0</v>
      </c>
      <c r="BH835" s="146">
        <f>IF(N835="sníž. přenesená",J835,0)</f>
        <v>0</v>
      </c>
      <c r="BI835" s="146">
        <f>IF(N835="nulová",J835,0)</f>
        <v>0</v>
      </c>
      <c r="BJ835" s="19" t="s">
        <v>79</v>
      </c>
      <c r="BK835" s="146">
        <f>ROUND(I835*H835,2)</f>
        <v>0</v>
      </c>
      <c r="BL835" s="19" t="s">
        <v>111</v>
      </c>
      <c r="BM835" s="145" t="s">
        <v>1202</v>
      </c>
    </row>
    <row r="836" spans="2:65" s="1" customFormat="1" ht="10">
      <c r="B836" s="34"/>
      <c r="D836" s="147" t="s">
        <v>215</v>
      </c>
      <c r="F836" s="148" t="s">
        <v>1203</v>
      </c>
      <c r="I836" s="149"/>
      <c r="L836" s="34"/>
      <c r="M836" s="150"/>
      <c r="T836" s="55"/>
      <c r="AT836" s="19" t="s">
        <v>215</v>
      </c>
      <c r="AU836" s="19" t="s">
        <v>81</v>
      </c>
    </row>
    <row r="837" spans="2:65" s="1" customFormat="1" ht="10">
      <c r="B837" s="34"/>
      <c r="D837" s="151" t="s">
        <v>217</v>
      </c>
      <c r="F837" s="152" t="s">
        <v>1204</v>
      </c>
      <c r="I837" s="149"/>
      <c r="L837" s="34"/>
      <c r="M837" s="150"/>
      <c r="T837" s="55"/>
      <c r="AT837" s="19" t="s">
        <v>217</v>
      </c>
      <c r="AU837" s="19" t="s">
        <v>81</v>
      </c>
    </row>
    <row r="838" spans="2:65" s="13" customFormat="1" ht="10">
      <c r="B838" s="159"/>
      <c r="D838" s="147" t="s">
        <v>219</v>
      </c>
      <c r="E838" s="160" t="s">
        <v>19</v>
      </c>
      <c r="F838" s="161" t="s">
        <v>1198</v>
      </c>
      <c r="H838" s="162">
        <v>25.5</v>
      </c>
      <c r="I838" s="163"/>
      <c r="L838" s="159"/>
      <c r="M838" s="164"/>
      <c r="T838" s="165"/>
      <c r="AT838" s="160" t="s">
        <v>219</v>
      </c>
      <c r="AU838" s="160" t="s">
        <v>81</v>
      </c>
      <c r="AV838" s="13" t="s">
        <v>81</v>
      </c>
      <c r="AW838" s="13" t="s">
        <v>33</v>
      </c>
      <c r="AX838" s="13" t="s">
        <v>79</v>
      </c>
      <c r="AY838" s="160" t="s">
        <v>207</v>
      </c>
    </row>
    <row r="839" spans="2:65" s="1" customFormat="1" ht="44.25" customHeight="1">
      <c r="B839" s="34"/>
      <c r="C839" s="173" t="s">
        <v>1205</v>
      </c>
      <c r="D839" s="173" t="s">
        <v>223</v>
      </c>
      <c r="E839" s="174" t="s">
        <v>1206</v>
      </c>
      <c r="F839" s="175" t="s">
        <v>1207</v>
      </c>
      <c r="G839" s="176" t="s">
        <v>654</v>
      </c>
      <c r="H839" s="177">
        <v>25.5</v>
      </c>
      <c r="I839" s="178"/>
      <c r="J839" s="179">
        <f>ROUND(I839*H839,2)</f>
        <v>0</v>
      </c>
      <c r="K839" s="175" t="s">
        <v>331</v>
      </c>
      <c r="L839" s="180"/>
      <c r="M839" s="181" t="s">
        <v>19</v>
      </c>
      <c r="N839" s="182" t="s">
        <v>43</v>
      </c>
      <c r="P839" s="143">
        <f>O839*H839</f>
        <v>0</v>
      </c>
      <c r="Q839" s="143">
        <v>0</v>
      </c>
      <c r="R839" s="143">
        <f>Q839*H839</f>
        <v>0</v>
      </c>
      <c r="S839" s="143">
        <v>0</v>
      </c>
      <c r="T839" s="144">
        <f>S839*H839</f>
        <v>0</v>
      </c>
      <c r="AR839" s="145" t="s">
        <v>227</v>
      </c>
      <c r="AT839" s="145" t="s">
        <v>223</v>
      </c>
      <c r="AU839" s="145" t="s">
        <v>81</v>
      </c>
      <c r="AY839" s="19" t="s">
        <v>207</v>
      </c>
      <c r="BE839" s="146">
        <f>IF(N839="základní",J839,0)</f>
        <v>0</v>
      </c>
      <c r="BF839" s="146">
        <f>IF(N839="snížená",J839,0)</f>
        <v>0</v>
      </c>
      <c r="BG839" s="146">
        <f>IF(N839="zákl. přenesená",J839,0)</f>
        <v>0</v>
      </c>
      <c r="BH839" s="146">
        <f>IF(N839="sníž. přenesená",J839,0)</f>
        <v>0</v>
      </c>
      <c r="BI839" s="146">
        <f>IF(N839="nulová",J839,0)</f>
        <v>0</v>
      </c>
      <c r="BJ839" s="19" t="s">
        <v>79</v>
      </c>
      <c r="BK839" s="146">
        <f>ROUND(I839*H839,2)</f>
        <v>0</v>
      </c>
      <c r="BL839" s="19" t="s">
        <v>111</v>
      </c>
      <c r="BM839" s="145" t="s">
        <v>1208</v>
      </c>
    </row>
    <row r="840" spans="2:65" s="1" customFormat="1" ht="27">
      <c r="B840" s="34"/>
      <c r="D840" s="147" t="s">
        <v>215</v>
      </c>
      <c r="F840" s="148" t="s">
        <v>1207</v>
      </c>
      <c r="I840" s="149"/>
      <c r="L840" s="34"/>
      <c r="M840" s="150"/>
      <c r="T840" s="55"/>
      <c r="AT840" s="19" t="s">
        <v>215</v>
      </c>
      <c r="AU840" s="19" t="s">
        <v>81</v>
      </c>
    </row>
    <row r="841" spans="2:65" s="1" customFormat="1" ht="16.5" customHeight="1">
      <c r="B841" s="34"/>
      <c r="C841" s="134" t="s">
        <v>1209</v>
      </c>
      <c r="D841" s="134" t="s">
        <v>209</v>
      </c>
      <c r="E841" s="135" t="s">
        <v>1210</v>
      </c>
      <c r="F841" s="136" t="s">
        <v>1211</v>
      </c>
      <c r="G841" s="137" t="s">
        <v>654</v>
      </c>
      <c r="H841" s="138">
        <v>105.05800000000001</v>
      </c>
      <c r="I841" s="139"/>
      <c r="J841" s="140">
        <f>ROUND(I841*H841,2)</f>
        <v>0</v>
      </c>
      <c r="K841" s="136" t="s">
        <v>213</v>
      </c>
      <c r="L841" s="34"/>
      <c r="M841" s="141" t="s">
        <v>19</v>
      </c>
      <c r="N841" s="142" t="s">
        <v>43</v>
      </c>
      <c r="P841" s="143">
        <f>O841*H841</f>
        <v>0</v>
      </c>
      <c r="Q841" s="143">
        <v>0</v>
      </c>
      <c r="R841" s="143">
        <f>Q841*H841</f>
        <v>0</v>
      </c>
      <c r="S841" s="143">
        <v>2.9999999999999997E-4</v>
      </c>
      <c r="T841" s="144">
        <f>S841*H841</f>
        <v>3.1517400000000001E-2</v>
      </c>
      <c r="AR841" s="145" t="s">
        <v>351</v>
      </c>
      <c r="AT841" s="145" t="s">
        <v>209</v>
      </c>
      <c r="AU841" s="145" t="s">
        <v>81</v>
      </c>
      <c r="AY841" s="19" t="s">
        <v>207</v>
      </c>
      <c r="BE841" s="146">
        <f>IF(N841="základní",J841,0)</f>
        <v>0</v>
      </c>
      <c r="BF841" s="146">
        <f>IF(N841="snížená",J841,0)</f>
        <v>0</v>
      </c>
      <c r="BG841" s="146">
        <f>IF(N841="zákl. přenesená",J841,0)</f>
        <v>0</v>
      </c>
      <c r="BH841" s="146">
        <f>IF(N841="sníž. přenesená",J841,0)</f>
        <v>0</v>
      </c>
      <c r="BI841" s="146">
        <f>IF(N841="nulová",J841,0)</f>
        <v>0</v>
      </c>
      <c r="BJ841" s="19" t="s">
        <v>79</v>
      </c>
      <c r="BK841" s="146">
        <f>ROUND(I841*H841,2)</f>
        <v>0</v>
      </c>
      <c r="BL841" s="19" t="s">
        <v>351</v>
      </c>
      <c r="BM841" s="145" t="s">
        <v>1212</v>
      </c>
    </row>
    <row r="842" spans="2:65" s="1" customFormat="1" ht="10">
      <c r="B842" s="34"/>
      <c r="D842" s="147" t="s">
        <v>215</v>
      </c>
      <c r="F842" s="148" t="s">
        <v>1213</v>
      </c>
      <c r="I842" s="149"/>
      <c r="L842" s="34"/>
      <c r="M842" s="150"/>
      <c r="T842" s="55"/>
      <c r="AT842" s="19" t="s">
        <v>215</v>
      </c>
      <c r="AU842" s="19" t="s">
        <v>81</v>
      </c>
    </row>
    <row r="843" spans="2:65" s="1" customFormat="1" ht="10">
      <c r="B843" s="34"/>
      <c r="D843" s="151" t="s">
        <v>217</v>
      </c>
      <c r="F843" s="152" t="s">
        <v>1214</v>
      </c>
      <c r="I843" s="149"/>
      <c r="L843" s="34"/>
      <c r="M843" s="150"/>
      <c r="T843" s="55"/>
      <c r="AT843" s="19" t="s">
        <v>217</v>
      </c>
      <c r="AU843" s="19" t="s">
        <v>81</v>
      </c>
    </row>
    <row r="844" spans="2:65" s="13" customFormat="1" ht="10">
      <c r="B844" s="159"/>
      <c r="D844" s="147" t="s">
        <v>219</v>
      </c>
      <c r="E844" s="160" t="s">
        <v>19</v>
      </c>
      <c r="F844" s="161" t="s">
        <v>1215</v>
      </c>
      <c r="H844" s="162">
        <v>38.892000000000003</v>
      </c>
      <c r="I844" s="163"/>
      <c r="L844" s="159"/>
      <c r="M844" s="164"/>
      <c r="T844" s="165"/>
      <c r="AT844" s="160" t="s">
        <v>219</v>
      </c>
      <c r="AU844" s="160" t="s">
        <v>81</v>
      </c>
      <c r="AV844" s="13" t="s">
        <v>81</v>
      </c>
      <c r="AW844" s="13" t="s">
        <v>33</v>
      </c>
      <c r="AX844" s="13" t="s">
        <v>72</v>
      </c>
      <c r="AY844" s="160" t="s">
        <v>207</v>
      </c>
    </row>
    <row r="845" spans="2:65" s="13" customFormat="1" ht="10">
      <c r="B845" s="159"/>
      <c r="D845" s="147" t="s">
        <v>219</v>
      </c>
      <c r="E845" s="160" t="s">
        <v>19</v>
      </c>
      <c r="F845" s="161" t="s">
        <v>1216</v>
      </c>
      <c r="H845" s="162">
        <v>4.47</v>
      </c>
      <c r="I845" s="163"/>
      <c r="L845" s="159"/>
      <c r="M845" s="164"/>
      <c r="T845" s="165"/>
      <c r="AT845" s="160" t="s">
        <v>219</v>
      </c>
      <c r="AU845" s="160" t="s">
        <v>81</v>
      </c>
      <c r="AV845" s="13" t="s">
        <v>81</v>
      </c>
      <c r="AW845" s="13" t="s">
        <v>33</v>
      </c>
      <c r="AX845" s="13" t="s">
        <v>72</v>
      </c>
      <c r="AY845" s="160" t="s">
        <v>207</v>
      </c>
    </row>
    <row r="846" spans="2:65" s="13" customFormat="1" ht="10">
      <c r="B846" s="159"/>
      <c r="D846" s="147" t="s">
        <v>219</v>
      </c>
      <c r="E846" s="160" t="s">
        <v>19</v>
      </c>
      <c r="F846" s="161" t="s">
        <v>1217</v>
      </c>
      <c r="H846" s="162">
        <v>57.304000000000002</v>
      </c>
      <c r="I846" s="163"/>
      <c r="L846" s="159"/>
      <c r="M846" s="164"/>
      <c r="T846" s="165"/>
      <c r="AT846" s="160" t="s">
        <v>219</v>
      </c>
      <c r="AU846" s="160" t="s">
        <v>81</v>
      </c>
      <c r="AV846" s="13" t="s">
        <v>81</v>
      </c>
      <c r="AW846" s="13" t="s">
        <v>33</v>
      </c>
      <c r="AX846" s="13" t="s">
        <v>72</v>
      </c>
      <c r="AY846" s="160" t="s">
        <v>207</v>
      </c>
    </row>
    <row r="847" spans="2:65" s="13" customFormat="1" ht="10">
      <c r="B847" s="159"/>
      <c r="D847" s="147" t="s">
        <v>219</v>
      </c>
      <c r="E847" s="160" t="s">
        <v>19</v>
      </c>
      <c r="F847" s="161" t="s">
        <v>1218</v>
      </c>
      <c r="H847" s="162">
        <v>4.3920000000000003</v>
      </c>
      <c r="I847" s="163"/>
      <c r="L847" s="159"/>
      <c r="M847" s="164"/>
      <c r="T847" s="165"/>
      <c r="AT847" s="160" t="s">
        <v>219</v>
      </c>
      <c r="AU847" s="160" t="s">
        <v>81</v>
      </c>
      <c r="AV847" s="13" t="s">
        <v>81</v>
      </c>
      <c r="AW847" s="13" t="s">
        <v>33</v>
      </c>
      <c r="AX847" s="13" t="s">
        <v>72</v>
      </c>
      <c r="AY847" s="160" t="s">
        <v>207</v>
      </c>
    </row>
    <row r="848" spans="2:65" s="14" customFormat="1" ht="10">
      <c r="B848" s="166"/>
      <c r="D848" s="147" t="s">
        <v>219</v>
      </c>
      <c r="E848" s="167" t="s">
        <v>19</v>
      </c>
      <c r="F848" s="168" t="s">
        <v>222</v>
      </c>
      <c r="H848" s="169">
        <v>105.05800000000001</v>
      </c>
      <c r="I848" s="170"/>
      <c r="L848" s="166"/>
      <c r="M848" s="171"/>
      <c r="T848" s="172"/>
      <c r="AT848" s="167" t="s">
        <v>219</v>
      </c>
      <c r="AU848" s="167" t="s">
        <v>81</v>
      </c>
      <c r="AV848" s="14" t="s">
        <v>111</v>
      </c>
      <c r="AW848" s="14" t="s">
        <v>33</v>
      </c>
      <c r="AX848" s="14" t="s">
        <v>79</v>
      </c>
      <c r="AY848" s="167" t="s">
        <v>207</v>
      </c>
    </row>
    <row r="849" spans="2:65" s="1" customFormat="1" ht="16.5" customHeight="1">
      <c r="B849" s="34"/>
      <c r="C849" s="134" t="s">
        <v>1219</v>
      </c>
      <c r="D849" s="134" t="s">
        <v>209</v>
      </c>
      <c r="E849" s="135" t="s">
        <v>1220</v>
      </c>
      <c r="F849" s="136" t="s">
        <v>1221</v>
      </c>
      <c r="G849" s="137" t="s">
        <v>654</v>
      </c>
      <c r="H849" s="138">
        <v>246.5</v>
      </c>
      <c r="I849" s="139"/>
      <c r="J849" s="140">
        <f>ROUND(I849*H849,2)</f>
        <v>0</v>
      </c>
      <c r="K849" s="136" t="s">
        <v>213</v>
      </c>
      <c r="L849" s="34"/>
      <c r="M849" s="141" t="s">
        <v>19</v>
      </c>
      <c r="N849" s="142" t="s">
        <v>43</v>
      </c>
      <c r="P849" s="143">
        <f>O849*H849</f>
        <v>0</v>
      </c>
      <c r="Q849" s="143">
        <v>0</v>
      </c>
      <c r="R849" s="143">
        <f>Q849*H849</f>
        <v>0</v>
      </c>
      <c r="S849" s="143">
        <v>0</v>
      </c>
      <c r="T849" s="144">
        <f>S849*H849</f>
        <v>0</v>
      </c>
      <c r="AR849" s="145" t="s">
        <v>111</v>
      </c>
      <c r="AT849" s="145" t="s">
        <v>209</v>
      </c>
      <c r="AU849" s="145" t="s">
        <v>81</v>
      </c>
      <c r="AY849" s="19" t="s">
        <v>207</v>
      </c>
      <c r="BE849" s="146">
        <f>IF(N849="základní",J849,0)</f>
        <v>0</v>
      </c>
      <c r="BF849" s="146">
        <f>IF(N849="snížená",J849,0)</f>
        <v>0</v>
      </c>
      <c r="BG849" s="146">
        <f>IF(N849="zákl. přenesená",J849,0)</f>
        <v>0</v>
      </c>
      <c r="BH849" s="146">
        <f>IF(N849="sníž. přenesená",J849,0)</f>
        <v>0</v>
      </c>
      <c r="BI849" s="146">
        <f>IF(N849="nulová",J849,0)</f>
        <v>0</v>
      </c>
      <c r="BJ849" s="19" t="s">
        <v>79</v>
      </c>
      <c r="BK849" s="146">
        <f>ROUND(I849*H849,2)</f>
        <v>0</v>
      </c>
      <c r="BL849" s="19" t="s">
        <v>111</v>
      </c>
      <c r="BM849" s="145" t="s">
        <v>1222</v>
      </c>
    </row>
    <row r="850" spans="2:65" s="1" customFormat="1" ht="10">
      <c r="B850" s="34"/>
      <c r="D850" s="147" t="s">
        <v>215</v>
      </c>
      <c r="F850" s="148" t="s">
        <v>1223</v>
      </c>
      <c r="I850" s="149"/>
      <c r="L850" s="34"/>
      <c r="M850" s="150"/>
      <c r="T850" s="55"/>
      <c r="AT850" s="19" t="s">
        <v>215</v>
      </c>
      <c r="AU850" s="19" t="s">
        <v>81</v>
      </c>
    </row>
    <row r="851" spans="2:65" s="1" customFormat="1" ht="10">
      <c r="B851" s="34"/>
      <c r="D851" s="151" t="s">
        <v>217</v>
      </c>
      <c r="F851" s="152" t="s">
        <v>1224</v>
      </c>
      <c r="I851" s="149"/>
      <c r="L851" s="34"/>
      <c r="M851" s="150"/>
      <c r="T851" s="55"/>
      <c r="AT851" s="19" t="s">
        <v>217</v>
      </c>
      <c r="AU851" s="19" t="s">
        <v>81</v>
      </c>
    </row>
    <row r="852" spans="2:65" s="12" customFormat="1" ht="10">
      <c r="B852" s="153"/>
      <c r="D852" s="147" t="s">
        <v>219</v>
      </c>
      <c r="E852" s="154" t="s">
        <v>19</v>
      </c>
      <c r="F852" s="155" t="s">
        <v>1225</v>
      </c>
      <c r="H852" s="154" t="s">
        <v>19</v>
      </c>
      <c r="I852" s="156"/>
      <c r="L852" s="153"/>
      <c r="M852" s="157"/>
      <c r="T852" s="158"/>
      <c r="AT852" s="154" t="s">
        <v>219</v>
      </c>
      <c r="AU852" s="154" t="s">
        <v>81</v>
      </c>
      <c r="AV852" s="12" t="s">
        <v>79</v>
      </c>
      <c r="AW852" s="12" t="s">
        <v>33</v>
      </c>
      <c r="AX852" s="12" t="s">
        <v>72</v>
      </c>
      <c r="AY852" s="154" t="s">
        <v>207</v>
      </c>
    </row>
    <row r="853" spans="2:65" s="13" customFormat="1" ht="10">
      <c r="B853" s="159"/>
      <c r="D853" s="147" t="s">
        <v>219</v>
      </c>
      <c r="E853" s="160" t="s">
        <v>19</v>
      </c>
      <c r="F853" s="161" t="s">
        <v>1226</v>
      </c>
      <c r="H853" s="162">
        <v>246.5</v>
      </c>
      <c r="I853" s="163"/>
      <c r="L853" s="159"/>
      <c r="M853" s="164"/>
      <c r="T853" s="165"/>
      <c r="AT853" s="160" t="s">
        <v>219</v>
      </c>
      <c r="AU853" s="160" t="s">
        <v>81</v>
      </c>
      <c r="AV853" s="13" t="s">
        <v>81</v>
      </c>
      <c r="AW853" s="13" t="s">
        <v>33</v>
      </c>
      <c r="AX853" s="13" t="s">
        <v>72</v>
      </c>
      <c r="AY853" s="160" t="s">
        <v>207</v>
      </c>
    </row>
    <row r="854" spans="2:65" s="14" customFormat="1" ht="10">
      <c r="B854" s="166"/>
      <c r="D854" s="147" t="s">
        <v>219</v>
      </c>
      <c r="E854" s="167" t="s">
        <v>19</v>
      </c>
      <c r="F854" s="168" t="s">
        <v>222</v>
      </c>
      <c r="H854" s="169">
        <v>246.5</v>
      </c>
      <c r="I854" s="170"/>
      <c r="L854" s="166"/>
      <c r="M854" s="171"/>
      <c r="T854" s="172"/>
      <c r="AT854" s="167" t="s">
        <v>219</v>
      </c>
      <c r="AU854" s="167" t="s">
        <v>81</v>
      </c>
      <c r="AV854" s="14" t="s">
        <v>111</v>
      </c>
      <c r="AW854" s="14" t="s">
        <v>33</v>
      </c>
      <c r="AX854" s="14" t="s">
        <v>79</v>
      </c>
      <c r="AY854" s="167" t="s">
        <v>207</v>
      </c>
    </row>
    <row r="855" spans="2:65" s="1" customFormat="1" ht="37.75" customHeight="1">
      <c r="B855" s="34"/>
      <c r="C855" s="173" t="s">
        <v>1227</v>
      </c>
      <c r="D855" s="173" t="s">
        <v>223</v>
      </c>
      <c r="E855" s="174" t="s">
        <v>1228</v>
      </c>
      <c r="F855" s="175" t="s">
        <v>1229</v>
      </c>
      <c r="G855" s="176" t="s">
        <v>654</v>
      </c>
      <c r="H855" s="177">
        <v>246.5</v>
      </c>
      <c r="I855" s="178"/>
      <c r="J855" s="179">
        <f>ROUND(I855*H855,2)</f>
        <v>0</v>
      </c>
      <c r="K855" s="175" t="s">
        <v>331</v>
      </c>
      <c r="L855" s="180"/>
      <c r="M855" s="181" t="s">
        <v>19</v>
      </c>
      <c r="N855" s="182" t="s">
        <v>43</v>
      </c>
      <c r="P855" s="143">
        <f>O855*H855</f>
        <v>0</v>
      </c>
      <c r="Q855" s="143">
        <v>0</v>
      </c>
      <c r="R855" s="143">
        <f>Q855*H855</f>
        <v>0</v>
      </c>
      <c r="S855" s="143">
        <v>0</v>
      </c>
      <c r="T855" s="144">
        <f>S855*H855</f>
        <v>0</v>
      </c>
      <c r="AR855" s="145" t="s">
        <v>227</v>
      </c>
      <c r="AT855" s="145" t="s">
        <v>223</v>
      </c>
      <c r="AU855" s="145" t="s">
        <v>81</v>
      </c>
      <c r="AY855" s="19" t="s">
        <v>207</v>
      </c>
      <c r="BE855" s="146">
        <f>IF(N855="základní",J855,0)</f>
        <v>0</v>
      </c>
      <c r="BF855" s="146">
        <f>IF(N855="snížená",J855,0)</f>
        <v>0</v>
      </c>
      <c r="BG855" s="146">
        <f>IF(N855="zákl. přenesená",J855,0)</f>
        <v>0</v>
      </c>
      <c r="BH855" s="146">
        <f>IF(N855="sníž. přenesená",J855,0)</f>
        <v>0</v>
      </c>
      <c r="BI855" s="146">
        <f>IF(N855="nulová",J855,0)</f>
        <v>0</v>
      </c>
      <c r="BJ855" s="19" t="s">
        <v>79</v>
      </c>
      <c r="BK855" s="146">
        <f>ROUND(I855*H855,2)</f>
        <v>0</v>
      </c>
      <c r="BL855" s="19" t="s">
        <v>111</v>
      </c>
      <c r="BM855" s="145" t="s">
        <v>1230</v>
      </c>
    </row>
    <row r="856" spans="2:65" s="1" customFormat="1" ht="18">
      <c r="B856" s="34"/>
      <c r="D856" s="147" t="s">
        <v>215</v>
      </c>
      <c r="F856" s="148" t="s">
        <v>1229</v>
      </c>
      <c r="I856" s="149"/>
      <c r="L856" s="34"/>
      <c r="M856" s="150"/>
      <c r="T856" s="55"/>
      <c r="AT856" s="19" t="s">
        <v>215</v>
      </c>
      <c r="AU856" s="19" t="s">
        <v>81</v>
      </c>
    </row>
    <row r="857" spans="2:65" s="1" customFormat="1" ht="21.75" customHeight="1">
      <c r="B857" s="34"/>
      <c r="C857" s="134" t="s">
        <v>1231</v>
      </c>
      <c r="D857" s="134" t="s">
        <v>209</v>
      </c>
      <c r="E857" s="135" t="s">
        <v>1232</v>
      </c>
      <c r="F857" s="136" t="s">
        <v>1233</v>
      </c>
      <c r="G857" s="137" t="s">
        <v>212</v>
      </c>
      <c r="H857" s="138">
        <v>29.774999999999999</v>
      </c>
      <c r="I857" s="139"/>
      <c r="J857" s="140">
        <f>ROUND(I857*H857,2)</f>
        <v>0</v>
      </c>
      <c r="K857" s="136" t="s">
        <v>213</v>
      </c>
      <c r="L857" s="34"/>
      <c r="M857" s="141" t="s">
        <v>19</v>
      </c>
      <c r="N857" s="142" t="s">
        <v>43</v>
      </c>
      <c r="P857" s="143">
        <f>O857*H857</f>
        <v>0</v>
      </c>
      <c r="Q857" s="143">
        <v>0</v>
      </c>
      <c r="R857" s="143">
        <f>Q857*H857</f>
        <v>0</v>
      </c>
      <c r="S857" s="143">
        <v>0</v>
      </c>
      <c r="T857" s="144">
        <f>S857*H857</f>
        <v>0</v>
      </c>
      <c r="AR857" s="145" t="s">
        <v>351</v>
      </c>
      <c r="AT857" s="145" t="s">
        <v>209</v>
      </c>
      <c r="AU857" s="145" t="s">
        <v>81</v>
      </c>
      <c r="AY857" s="19" t="s">
        <v>207</v>
      </c>
      <c r="BE857" s="146">
        <f>IF(N857="základní",J857,0)</f>
        <v>0</v>
      </c>
      <c r="BF857" s="146">
        <f>IF(N857="snížená",J857,0)</f>
        <v>0</v>
      </c>
      <c r="BG857" s="146">
        <f>IF(N857="zákl. přenesená",J857,0)</f>
        <v>0</v>
      </c>
      <c r="BH857" s="146">
        <f>IF(N857="sníž. přenesená",J857,0)</f>
        <v>0</v>
      </c>
      <c r="BI857" s="146">
        <f>IF(N857="nulová",J857,0)</f>
        <v>0</v>
      </c>
      <c r="BJ857" s="19" t="s">
        <v>79</v>
      </c>
      <c r="BK857" s="146">
        <f>ROUND(I857*H857,2)</f>
        <v>0</v>
      </c>
      <c r="BL857" s="19" t="s">
        <v>351</v>
      </c>
      <c r="BM857" s="145" t="s">
        <v>1234</v>
      </c>
    </row>
    <row r="858" spans="2:65" s="1" customFormat="1" ht="10">
      <c r="B858" s="34"/>
      <c r="D858" s="147" t="s">
        <v>215</v>
      </c>
      <c r="F858" s="148" t="s">
        <v>1233</v>
      </c>
      <c r="I858" s="149"/>
      <c r="L858" s="34"/>
      <c r="M858" s="150"/>
      <c r="T858" s="55"/>
      <c r="AT858" s="19" t="s">
        <v>215</v>
      </c>
      <c r="AU858" s="19" t="s">
        <v>81</v>
      </c>
    </row>
    <row r="859" spans="2:65" s="1" customFormat="1" ht="10">
      <c r="B859" s="34"/>
      <c r="D859" s="151" t="s">
        <v>217</v>
      </c>
      <c r="F859" s="152" t="s">
        <v>1235</v>
      </c>
      <c r="I859" s="149"/>
      <c r="L859" s="34"/>
      <c r="M859" s="150"/>
      <c r="T859" s="55"/>
      <c r="AT859" s="19" t="s">
        <v>217</v>
      </c>
      <c r="AU859" s="19" t="s">
        <v>81</v>
      </c>
    </row>
    <row r="860" spans="2:65" s="12" customFormat="1" ht="10">
      <c r="B860" s="153"/>
      <c r="D860" s="147" t="s">
        <v>219</v>
      </c>
      <c r="E860" s="154" t="s">
        <v>19</v>
      </c>
      <c r="F860" s="155" t="s">
        <v>1236</v>
      </c>
      <c r="H860" s="154" t="s">
        <v>19</v>
      </c>
      <c r="I860" s="156"/>
      <c r="L860" s="153"/>
      <c r="M860" s="157"/>
      <c r="T860" s="158"/>
      <c r="AT860" s="154" t="s">
        <v>219</v>
      </c>
      <c r="AU860" s="154" t="s">
        <v>81</v>
      </c>
      <c r="AV860" s="12" t="s">
        <v>79</v>
      </c>
      <c r="AW860" s="12" t="s">
        <v>33</v>
      </c>
      <c r="AX860" s="12" t="s">
        <v>72</v>
      </c>
      <c r="AY860" s="154" t="s">
        <v>207</v>
      </c>
    </row>
    <row r="861" spans="2:65" s="13" customFormat="1" ht="10">
      <c r="B861" s="159"/>
      <c r="D861" s="147" t="s">
        <v>219</v>
      </c>
      <c r="E861" s="160" t="s">
        <v>19</v>
      </c>
      <c r="F861" s="161" t="s">
        <v>1237</v>
      </c>
      <c r="H861" s="162">
        <v>2.012</v>
      </c>
      <c r="I861" s="163"/>
      <c r="L861" s="159"/>
      <c r="M861" s="164"/>
      <c r="T861" s="165"/>
      <c r="AT861" s="160" t="s">
        <v>219</v>
      </c>
      <c r="AU861" s="160" t="s">
        <v>81</v>
      </c>
      <c r="AV861" s="13" t="s">
        <v>81</v>
      </c>
      <c r="AW861" s="13" t="s">
        <v>33</v>
      </c>
      <c r="AX861" s="13" t="s">
        <v>72</v>
      </c>
      <c r="AY861" s="160" t="s">
        <v>207</v>
      </c>
    </row>
    <row r="862" spans="2:65" s="13" customFormat="1" ht="20">
      <c r="B862" s="159"/>
      <c r="D862" s="147" t="s">
        <v>219</v>
      </c>
      <c r="E862" s="160" t="s">
        <v>19</v>
      </c>
      <c r="F862" s="161" t="s">
        <v>1238</v>
      </c>
      <c r="H862" s="162">
        <v>25.786999999999999</v>
      </c>
      <c r="I862" s="163"/>
      <c r="L862" s="159"/>
      <c r="M862" s="164"/>
      <c r="T862" s="165"/>
      <c r="AT862" s="160" t="s">
        <v>219</v>
      </c>
      <c r="AU862" s="160" t="s">
        <v>81</v>
      </c>
      <c r="AV862" s="13" t="s">
        <v>81</v>
      </c>
      <c r="AW862" s="13" t="s">
        <v>33</v>
      </c>
      <c r="AX862" s="13" t="s">
        <v>72</v>
      </c>
      <c r="AY862" s="160" t="s">
        <v>207</v>
      </c>
    </row>
    <row r="863" spans="2:65" s="13" customFormat="1" ht="10">
      <c r="B863" s="159"/>
      <c r="D863" s="147" t="s">
        <v>219</v>
      </c>
      <c r="E863" s="160" t="s">
        <v>19</v>
      </c>
      <c r="F863" s="161" t="s">
        <v>1239</v>
      </c>
      <c r="H863" s="162">
        <v>1.976</v>
      </c>
      <c r="I863" s="163"/>
      <c r="L863" s="159"/>
      <c r="M863" s="164"/>
      <c r="T863" s="165"/>
      <c r="AT863" s="160" t="s">
        <v>219</v>
      </c>
      <c r="AU863" s="160" t="s">
        <v>81</v>
      </c>
      <c r="AV863" s="13" t="s">
        <v>81</v>
      </c>
      <c r="AW863" s="13" t="s">
        <v>33</v>
      </c>
      <c r="AX863" s="13" t="s">
        <v>72</v>
      </c>
      <c r="AY863" s="160" t="s">
        <v>207</v>
      </c>
    </row>
    <row r="864" spans="2:65" s="14" customFormat="1" ht="10">
      <c r="B864" s="166"/>
      <c r="D864" s="147" t="s">
        <v>219</v>
      </c>
      <c r="E864" s="167" t="s">
        <v>19</v>
      </c>
      <c r="F864" s="168" t="s">
        <v>222</v>
      </c>
      <c r="H864" s="169">
        <v>29.774999999999999</v>
      </c>
      <c r="I864" s="170"/>
      <c r="L864" s="166"/>
      <c r="M864" s="171"/>
      <c r="T864" s="172"/>
      <c r="AT864" s="167" t="s">
        <v>219</v>
      </c>
      <c r="AU864" s="167" t="s">
        <v>81</v>
      </c>
      <c r="AV864" s="14" t="s">
        <v>111</v>
      </c>
      <c r="AW864" s="14" t="s">
        <v>33</v>
      </c>
      <c r="AX864" s="14" t="s">
        <v>79</v>
      </c>
      <c r="AY864" s="167" t="s">
        <v>207</v>
      </c>
    </row>
    <row r="865" spans="2:65" s="1" customFormat="1" ht="24.15" customHeight="1">
      <c r="B865" s="34"/>
      <c r="C865" s="134" t="s">
        <v>1240</v>
      </c>
      <c r="D865" s="134" t="s">
        <v>209</v>
      </c>
      <c r="E865" s="135" t="s">
        <v>1241</v>
      </c>
      <c r="F865" s="136" t="s">
        <v>1242</v>
      </c>
      <c r="G865" s="137" t="s">
        <v>212</v>
      </c>
      <c r="H865" s="138">
        <v>19.962</v>
      </c>
      <c r="I865" s="139"/>
      <c r="J865" s="140">
        <f>ROUND(I865*H865,2)</f>
        <v>0</v>
      </c>
      <c r="K865" s="136" t="s">
        <v>213</v>
      </c>
      <c r="L865" s="34"/>
      <c r="M865" s="141" t="s">
        <v>19</v>
      </c>
      <c r="N865" s="142" t="s">
        <v>43</v>
      </c>
      <c r="P865" s="143">
        <f>O865*H865</f>
        <v>0</v>
      </c>
      <c r="Q865" s="143">
        <v>5.0000000000000001E-4</v>
      </c>
      <c r="R865" s="143">
        <f>Q865*H865</f>
        <v>9.9810000000000003E-3</v>
      </c>
      <c r="S865" s="143">
        <v>0</v>
      </c>
      <c r="T865" s="144">
        <f>S865*H865</f>
        <v>0</v>
      </c>
      <c r="AR865" s="145" t="s">
        <v>351</v>
      </c>
      <c r="AT865" s="145" t="s">
        <v>209</v>
      </c>
      <c r="AU865" s="145" t="s">
        <v>81</v>
      </c>
      <c r="AY865" s="19" t="s">
        <v>207</v>
      </c>
      <c r="BE865" s="146">
        <f>IF(N865="základní",J865,0)</f>
        <v>0</v>
      </c>
      <c r="BF865" s="146">
        <f>IF(N865="snížená",J865,0)</f>
        <v>0</v>
      </c>
      <c r="BG865" s="146">
        <f>IF(N865="zákl. přenesená",J865,0)</f>
        <v>0</v>
      </c>
      <c r="BH865" s="146">
        <f>IF(N865="sníž. přenesená",J865,0)</f>
        <v>0</v>
      </c>
      <c r="BI865" s="146">
        <f>IF(N865="nulová",J865,0)</f>
        <v>0</v>
      </c>
      <c r="BJ865" s="19" t="s">
        <v>79</v>
      </c>
      <c r="BK865" s="146">
        <f>ROUND(I865*H865,2)</f>
        <v>0</v>
      </c>
      <c r="BL865" s="19" t="s">
        <v>351</v>
      </c>
      <c r="BM865" s="145" t="s">
        <v>1243</v>
      </c>
    </row>
    <row r="866" spans="2:65" s="1" customFormat="1" ht="18">
      <c r="B866" s="34"/>
      <c r="D866" s="147" t="s">
        <v>215</v>
      </c>
      <c r="F866" s="148" t="s">
        <v>1244</v>
      </c>
      <c r="I866" s="149"/>
      <c r="L866" s="34"/>
      <c r="M866" s="150"/>
      <c r="T866" s="55"/>
      <c r="AT866" s="19" t="s">
        <v>215</v>
      </c>
      <c r="AU866" s="19" t="s">
        <v>81</v>
      </c>
    </row>
    <row r="867" spans="2:65" s="1" customFormat="1" ht="10">
      <c r="B867" s="34"/>
      <c r="D867" s="151" t="s">
        <v>217</v>
      </c>
      <c r="F867" s="152" t="s">
        <v>1245</v>
      </c>
      <c r="I867" s="149"/>
      <c r="L867" s="34"/>
      <c r="M867" s="150"/>
      <c r="T867" s="55"/>
      <c r="AT867" s="19" t="s">
        <v>217</v>
      </c>
      <c r="AU867" s="19" t="s">
        <v>81</v>
      </c>
    </row>
    <row r="868" spans="2:65" s="12" customFormat="1" ht="10">
      <c r="B868" s="153"/>
      <c r="D868" s="147" t="s">
        <v>219</v>
      </c>
      <c r="E868" s="154" t="s">
        <v>19</v>
      </c>
      <c r="F868" s="155" t="s">
        <v>307</v>
      </c>
      <c r="H868" s="154" t="s">
        <v>19</v>
      </c>
      <c r="I868" s="156"/>
      <c r="L868" s="153"/>
      <c r="M868" s="157"/>
      <c r="T868" s="158"/>
      <c r="AT868" s="154" t="s">
        <v>219</v>
      </c>
      <c r="AU868" s="154" t="s">
        <v>81</v>
      </c>
      <c r="AV868" s="12" t="s">
        <v>79</v>
      </c>
      <c r="AW868" s="12" t="s">
        <v>33</v>
      </c>
      <c r="AX868" s="12" t="s">
        <v>72</v>
      </c>
      <c r="AY868" s="154" t="s">
        <v>207</v>
      </c>
    </row>
    <row r="869" spans="2:65" s="13" customFormat="1" ht="10">
      <c r="B869" s="159"/>
      <c r="D869" s="147" t="s">
        <v>219</v>
      </c>
      <c r="E869" s="160" t="s">
        <v>19</v>
      </c>
      <c r="F869" s="161" t="s">
        <v>547</v>
      </c>
      <c r="H869" s="162">
        <v>1.004</v>
      </c>
      <c r="I869" s="163"/>
      <c r="L869" s="159"/>
      <c r="M869" s="164"/>
      <c r="T869" s="165"/>
      <c r="AT869" s="160" t="s">
        <v>219</v>
      </c>
      <c r="AU869" s="160" t="s">
        <v>81</v>
      </c>
      <c r="AV869" s="13" t="s">
        <v>81</v>
      </c>
      <c r="AW869" s="13" t="s">
        <v>33</v>
      </c>
      <c r="AX869" s="13" t="s">
        <v>72</v>
      </c>
      <c r="AY869" s="160" t="s">
        <v>207</v>
      </c>
    </row>
    <row r="870" spans="2:65" s="13" customFormat="1" ht="10">
      <c r="B870" s="159"/>
      <c r="D870" s="147" t="s">
        <v>219</v>
      </c>
      <c r="E870" s="160" t="s">
        <v>19</v>
      </c>
      <c r="F870" s="161" t="s">
        <v>548</v>
      </c>
      <c r="H870" s="162">
        <v>1.165</v>
      </c>
      <c r="I870" s="163"/>
      <c r="L870" s="159"/>
      <c r="M870" s="164"/>
      <c r="T870" s="165"/>
      <c r="AT870" s="160" t="s">
        <v>219</v>
      </c>
      <c r="AU870" s="160" t="s">
        <v>81</v>
      </c>
      <c r="AV870" s="13" t="s">
        <v>81</v>
      </c>
      <c r="AW870" s="13" t="s">
        <v>33</v>
      </c>
      <c r="AX870" s="13" t="s">
        <v>72</v>
      </c>
      <c r="AY870" s="160" t="s">
        <v>207</v>
      </c>
    </row>
    <row r="871" spans="2:65" s="13" customFormat="1" ht="10">
      <c r="B871" s="159"/>
      <c r="D871" s="147" t="s">
        <v>219</v>
      </c>
      <c r="E871" s="160" t="s">
        <v>19</v>
      </c>
      <c r="F871" s="161" t="s">
        <v>549</v>
      </c>
      <c r="H871" s="162">
        <v>1.3260000000000001</v>
      </c>
      <c r="I871" s="163"/>
      <c r="L871" s="159"/>
      <c r="M871" s="164"/>
      <c r="T871" s="165"/>
      <c r="AT871" s="160" t="s">
        <v>219</v>
      </c>
      <c r="AU871" s="160" t="s">
        <v>81</v>
      </c>
      <c r="AV871" s="13" t="s">
        <v>81</v>
      </c>
      <c r="AW871" s="13" t="s">
        <v>33</v>
      </c>
      <c r="AX871" s="13" t="s">
        <v>72</v>
      </c>
      <c r="AY871" s="160" t="s">
        <v>207</v>
      </c>
    </row>
    <row r="872" spans="2:65" s="13" customFormat="1" ht="10">
      <c r="B872" s="159"/>
      <c r="D872" s="147" t="s">
        <v>219</v>
      </c>
      <c r="E872" s="160" t="s">
        <v>19</v>
      </c>
      <c r="F872" s="161" t="s">
        <v>550</v>
      </c>
      <c r="H872" s="162">
        <v>1.4870000000000001</v>
      </c>
      <c r="I872" s="163"/>
      <c r="L872" s="159"/>
      <c r="M872" s="164"/>
      <c r="T872" s="165"/>
      <c r="AT872" s="160" t="s">
        <v>219</v>
      </c>
      <c r="AU872" s="160" t="s">
        <v>81</v>
      </c>
      <c r="AV872" s="13" t="s">
        <v>81</v>
      </c>
      <c r="AW872" s="13" t="s">
        <v>33</v>
      </c>
      <c r="AX872" s="13" t="s">
        <v>72</v>
      </c>
      <c r="AY872" s="160" t="s">
        <v>207</v>
      </c>
    </row>
    <row r="873" spans="2:65" s="13" customFormat="1" ht="10">
      <c r="B873" s="159"/>
      <c r="D873" s="147" t="s">
        <v>219</v>
      </c>
      <c r="E873" s="160" t="s">
        <v>19</v>
      </c>
      <c r="F873" s="161" t="s">
        <v>551</v>
      </c>
      <c r="H873" s="162">
        <v>1.026</v>
      </c>
      <c r="I873" s="163"/>
      <c r="L873" s="159"/>
      <c r="M873" s="164"/>
      <c r="T873" s="165"/>
      <c r="AT873" s="160" t="s">
        <v>219</v>
      </c>
      <c r="AU873" s="160" t="s">
        <v>81</v>
      </c>
      <c r="AV873" s="13" t="s">
        <v>81</v>
      </c>
      <c r="AW873" s="13" t="s">
        <v>33</v>
      </c>
      <c r="AX873" s="13" t="s">
        <v>72</v>
      </c>
      <c r="AY873" s="160" t="s">
        <v>207</v>
      </c>
    </row>
    <row r="874" spans="2:65" s="13" customFormat="1" ht="10">
      <c r="B874" s="159"/>
      <c r="D874" s="147" t="s">
        <v>219</v>
      </c>
      <c r="E874" s="160" t="s">
        <v>19</v>
      </c>
      <c r="F874" s="161" t="s">
        <v>552</v>
      </c>
      <c r="H874" s="162">
        <v>1.181</v>
      </c>
      <c r="I874" s="163"/>
      <c r="L874" s="159"/>
      <c r="M874" s="164"/>
      <c r="T874" s="165"/>
      <c r="AT874" s="160" t="s">
        <v>219</v>
      </c>
      <c r="AU874" s="160" t="s">
        <v>81</v>
      </c>
      <c r="AV874" s="13" t="s">
        <v>81</v>
      </c>
      <c r="AW874" s="13" t="s">
        <v>33</v>
      </c>
      <c r="AX874" s="13" t="s">
        <v>72</v>
      </c>
      <c r="AY874" s="160" t="s">
        <v>207</v>
      </c>
    </row>
    <row r="875" spans="2:65" s="13" customFormat="1" ht="10">
      <c r="B875" s="159"/>
      <c r="D875" s="147" t="s">
        <v>219</v>
      </c>
      <c r="E875" s="160" t="s">
        <v>19</v>
      </c>
      <c r="F875" s="161" t="s">
        <v>553</v>
      </c>
      <c r="H875" s="162">
        <v>1.343</v>
      </c>
      <c r="I875" s="163"/>
      <c r="L875" s="159"/>
      <c r="M875" s="164"/>
      <c r="T875" s="165"/>
      <c r="AT875" s="160" t="s">
        <v>219</v>
      </c>
      <c r="AU875" s="160" t="s">
        <v>81</v>
      </c>
      <c r="AV875" s="13" t="s">
        <v>81</v>
      </c>
      <c r="AW875" s="13" t="s">
        <v>33</v>
      </c>
      <c r="AX875" s="13" t="s">
        <v>72</v>
      </c>
      <c r="AY875" s="160" t="s">
        <v>207</v>
      </c>
    </row>
    <row r="876" spans="2:65" s="13" customFormat="1" ht="10">
      <c r="B876" s="159"/>
      <c r="D876" s="147" t="s">
        <v>219</v>
      </c>
      <c r="E876" s="160" t="s">
        <v>19</v>
      </c>
      <c r="F876" s="161" t="s">
        <v>554</v>
      </c>
      <c r="H876" s="162">
        <v>1.5049999999999999</v>
      </c>
      <c r="I876" s="163"/>
      <c r="L876" s="159"/>
      <c r="M876" s="164"/>
      <c r="T876" s="165"/>
      <c r="AT876" s="160" t="s">
        <v>219</v>
      </c>
      <c r="AU876" s="160" t="s">
        <v>81</v>
      </c>
      <c r="AV876" s="13" t="s">
        <v>81</v>
      </c>
      <c r="AW876" s="13" t="s">
        <v>33</v>
      </c>
      <c r="AX876" s="13" t="s">
        <v>72</v>
      </c>
      <c r="AY876" s="160" t="s">
        <v>207</v>
      </c>
    </row>
    <row r="877" spans="2:65" s="12" customFormat="1" ht="10">
      <c r="B877" s="153"/>
      <c r="D877" s="147" t="s">
        <v>219</v>
      </c>
      <c r="E877" s="154" t="s">
        <v>19</v>
      </c>
      <c r="F877" s="155" t="s">
        <v>318</v>
      </c>
      <c r="H877" s="154" t="s">
        <v>19</v>
      </c>
      <c r="I877" s="156"/>
      <c r="L877" s="153"/>
      <c r="M877" s="157"/>
      <c r="T877" s="158"/>
      <c r="AT877" s="154" t="s">
        <v>219</v>
      </c>
      <c r="AU877" s="154" t="s">
        <v>81</v>
      </c>
      <c r="AV877" s="12" t="s">
        <v>79</v>
      </c>
      <c r="AW877" s="12" t="s">
        <v>33</v>
      </c>
      <c r="AX877" s="12" t="s">
        <v>72</v>
      </c>
      <c r="AY877" s="154" t="s">
        <v>207</v>
      </c>
    </row>
    <row r="878" spans="2:65" s="13" customFormat="1" ht="10">
      <c r="B878" s="159"/>
      <c r="D878" s="147" t="s">
        <v>219</v>
      </c>
      <c r="E878" s="160" t="s">
        <v>19</v>
      </c>
      <c r="F878" s="161" t="s">
        <v>446</v>
      </c>
      <c r="H878" s="162">
        <v>0.98899999999999999</v>
      </c>
      <c r="I878" s="163"/>
      <c r="L878" s="159"/>
      <c r="M878" s="164"/>
      <c r="T878" s="165"/>
      <c r="AT878" s="160" t="s">
        <v>219</v>
      </c>
      <c r="AU878" s="160" t="s">
        <v>81</v>
      </c>
      <c r="AV878" s="13" t="s">
        <v>81</v>
      </c>
      <c r="AW878" s="13" t="s">
        <v>33</v>
      </c>
      <c r="AX878" s="13" t="s">
        <v>72</v>
      </c>
      <c r="AY878" s="160" t="s">
        <v>207</v>
      </c>
    </row>
    <row r="879" spans="2:65" s="12" customFormat="1" ht="10">
      <c r="B879" s="153"/>
      <c r="D879" s="147" t="s">
        <v>219</v>
      </c>
      <c r="E879" s="154" t="s">
        <v>19</v>
      </c>
      <c r="F879" s="155" t="s">
        <v>322</v>
      </c>
      <c r="H879" s="154" t="s">
        <v>19</v>
      </c>
      <c r="I879" s="156"/>
      <c r="L879" s="153"/>
      <c r="M879" s="157"/>
      <c r="T879" s="158"/>
      <c r="AT879" s="154" t="s">
        <v>219</v>
      </c>
      <c r="AU879" s="154" t="s">
        <v>81</v>
      </c>
      <c r="AV879" s="12" t="s">
        <v>79</v>
      </c>
      <c r="AW879" s="12" t="s">
        <v>33</v>
      </c>
      <c r="AX879" s="12" t="s">
        <v>72</v>
      </c>
      <c r="AY879" s="154" t="s">
        <v>207</v>
      </c>
    </row>
    <row r="880" spans="2:65" s="13" customFormat="1" ht="10">
      <c r="B880" s="159"/>
      <c r="D880" s="147" t="s">
        <v>219</v>
      </c>
      <c r="E880" s="160" t="s">
        <v>19</v>
      </c>
      <c r="F880" s="161" t="s">
        <v>447</v>
      </c>
      <c r="H880" s="162">
        <v>0.98299999999999998</v>
      </c>
      <c r="I880" s="163"/>
      <c r="L880" s="159"/>
      <c r="M880" s="164"/>
      <c r="T880" s="165"/>
      <c r="AT880" s="160" t="s">
        <v>219</v>
      </c>
      <c r="AU880" s="160" t="s">
        <v>81</v>
      </c>
      <c r="AV880" s="13" t="s">
        <v>81</v>
      </c>
      <c r="AW880" s="13" t="s">
        <v>33</v>
      </c>
      <c r="AX880" s="13" t="s">
        <v>72</v>
      </c>
      <c r="AY880" s="160" t="s">
        <v>207</v>
      </c>
    </row>
    <row r="881" spans="2:65" s="13" customFormat="1" ht="10">
      <c r="B881" s="159"/>
      <c r="D881" s="147" t="s">
        <v>219</v>
      </c>
      <c r="E881" s="160" t="s">
        <v>19</v>
      </c>
      <c r="F881" s="161" t="s">
        <v>448</v>
      </c>
      <c r="H881" s="162">
        <v>1.2609999999999999</v>
      </c>
      <c r="I881" s="163"/>
      <c r="L881" s="159"/>
      <c r="M881" s="164"/>
      <c r="T881" s="165"/>
      <c r="AT881" s="160" t="s">
        <v>219</v>
      </c>
      <c r="AU881" s="160" t="s">
        <v>81</v>
      </c>
      <c r="AV881" s="13" t="s">
        <v>81</v>
      </c>
      <c r="AW881" s="13" t="s">
        <v>33</v>
      </c>
      <c r="AX881" s="13" t="s">
        <v>72</v>
      </c>
      <c r="AY881" s="160" t="s">
        <v>207</v>
      </c>
    </row>
    <row r="882" spans="2:65" s="13" customFormat="1" ht="10">
      <c r="B882" s="159"/>
      <c r="D882" s="147" t="s">
        <v>219</v>
      </c>
      <c r="E882" s="160" t="s">
        <v>19</v>
      </c>
      <c r="F882" s="161" t="s">
        <v>449</v>
      </c>
      <c r="H882" s="162">
        <v>1.538</v>
      </c>
      <c r="I882" s="163"/>
      <c r="L882" s="159"/>
      <c r="M882" s="164"/>
      <c r="T882" s="165"/>
      <c r="AT882" s="160" t="s">
        <v>219</v>
      </c>
      <c r="AU882" s="160" t="s">
        <v>81</v>
      </c>
      <c r="AV882" s="13" t="s">
        <v>81</v>
      </c>
      <c r="AW882" s="13" t="s">
        <v>33</v>
      </c>
      <c r="AX882" s="13" t="s">
        <v>72</v>
      </c>
      <c r="AY882" s="160" t="s">
        <v>207</v>
      </c>
    </row>
    <row r="883" spans="2:65" s="13" customFormat="1" ht="10">
      <c r="B883" s="159"/>
      <c r="D883" s="147" t="s">
        <v>219</v>
      </c>
      <c r="E883" s="160" t="s">
        <v>19</v>
      </c>
      <c r="F883" s="161" t="s">
        <v>450</v>
      </c>
      <c r="H883" s="162">
        <v>1.8149999999999999</v>
      </c>
      <c r="I883" s="163"/>
      <c r="L883" s="159"/>
      <c r="M883" s="164"/>
      <c r="T883" s="165"/>
      <c r="AT883" s="160" t="s">
        <v>219</v>
      </c>
      <c r="AU883" s="160" t="s">
        <v>81</v>
      </c>
      <c r="AV883" s="13" t="s">
        <v>81</v>
      </c>
      <c r="AW883" s="13" t="s">
        <v>33</v>
      </c>
      <c r="AX883" s="13" t="s">
        <v>72</v>
      </c>
      <c r="AY883" s="160" t="s">
        <v>207</v>
      </c>
    </row>
    <row r="884" spans="2:65" s="13" customFormat="1" ht="10">
      <c r="B884" s="159"/>
      <c r="D884" s="147" t="s">
        <v>219</v>
      </c>
      <c r="E884" s="160" t="s">
        <v>19</v>
      </c>
      <c r="F884" s="161" t="s">
        <v>555</v>
      </c>
      <c r="H884" s="162">
        <v>2.3130000000000002</v>
      </c>
      <c r="I884" s="163"/>
      <c r="L884" s="159"/>
      <c r="M884" s="164"/>
      <c r="T884" s="165"/>
      <c r="AT884" s="160" t="s">
        <v>219</v>
      </c>
      <c r="AU884" s="160" t="s">
        <v>81</v>
      </c>
      <c r="AV884" s="13" t="s">
        <v>81</v>
      </c>
      <c r="AW884" s="13" t="s">
        <v>33</v>
      </c>
      <c r="AX884" s="13" t="s">
        <v>72</v>
      </c>
      <c r="AY884" s="160" t="s">
        <v>207</v>
      </c>
    </row>
    <row r="885" spans="2:65" s="13" customFormat="1" ht="10">
      <c r="B885" s="159"/>
      <c r="D885" s="147" t="s">
        <v>219</v>
      </c>
      <c r="E885" s="160" t="s">
        <v>19</v>
      </c>
      <c r="F885" s="161" t="s">
        <v>556</v>
      </c>
      <c r="H885" s="162">
        <v>1.026</v>
      </c>
      <c r="I885" s="163"/>
      <c r="L885" s="159"/>
      <c r="M885" s="164"/>
      <c r="T885" s="165"/>
      <c r="AT885" s="160" t="s">
        <v>219</v>
      </c>
      <c r="AU885" s="160" t="s">
        <v>81</v>
      </c>
      <c r="AV885" s="13" t="s">
        <v>81</v>
      </c>
      <c r="AW885" s="13" t="s">
        <v>33</v>
      </c>
      <c r="AX885" s="13" t="s">
        <v>72</v>
      </c>
      <c r="AY885" s="160" t="s">
        <v>207</v>
      </c>
    </row>
    <row r="886" spans="2:65" s="14" customFormat="1" ht="10">
      <c r="B886" s="166"/>
      <c r="D886" s="147" t="s">
        <v>219</v>
      </c>
      <c r="E886" s="167" t="s">
        <v>19</v>
      </c>
      <c r="F886" s="168" t="s">
        <v>222</v>
      </c>
      <c r="H886" s="169">
        <v>19.962</v>
      </c>
      <c r="I886" s="170"/>
      <c r="L886" s="166"/>
      <c r="M886" s="171"/>
      <c r="T886" s="172"/>
      <c r="AT886" s="167" t="s">
        <v>219</v>
      </c>
      <c r="AU886" s="167" t="s">
        <v>81</v>
      </c>
      <c r="AV886" s="14" t="s">
        <v>111</v>
      </c>
      <c r="AW886" s="14" t="s">
        <v>33</v>
      </c>
      <c r="AX886" s="14" t="s">
        <v>79</v>
      </c>
      <c r="AY886" s="167" t="s">
        <v>207</v>
      </c>
    </row>
    <row r="887" spans="2:65" s="1" customFormat="1" ht="16.5" customHeight="1">
      <c r="B887" s="34"/>
      <c r="C887" s="134" t="s">
        <v>1246</v>
      </c>
      <c r="D887" s="134" t="s">
        <v>209</v>
      </c>
      <c r="E887" s="135" t="s">
        <v>1247</v>
      </c>
      <c r="F887" s="136" t="s">
        <v>1248</v>
      </c>
      <c r="G887" s="137" t="s">
        <v>212</v>
      </c>
      <c r="H887" s="138">
        <v>126.16</v>
      </c>
      <c r="I887" s="139"/>
      <c r="J887" s="140">
        <f>ROUND(I887*H887,2)</f>
        <v>0</v>
      </c>
      <c r="K887" s="136" t="s">
        <v>213</v>
      </c>
      <c r="L887" s="34"/>
      <c r="M887" s="141" t="s">
        <v>19</v>
      </c>
      <c r="N887" s="142" t="s">
        <v>43</v>
      </c>
      <c r="P887" s="143">
        <f>O887*H887</f>
        <v>0</v>
      </c>
      <c r="Q887" s="143">
        <v>0</v>
      </c>
      <c r="R887" s="143">
        <f>Q887*H887</f>
        <v>0</v>
      </c>
      <c r="S887" s="143">
        <v>0</v>
      </c>
      <c r="T887" s="144">
        <f>S887*H887</f>
        <v>0</v>
      </c>
      <c r="AR887" s="145" t="s">
        <v>351</v>
      </c>
      <c r="AT887" s="145" t="s">
        <v>209</v>
      </c>
      <c r="AU887" s="145" t="s">
        <v>81</v>
      </c>
      <c r="AY887" s="19" t="s">
        <v>207</v>
      </c>
      <c r="BE887" s="146">
        <f>IF(N887="základní",J887,0)</f>
        <v>0</v>
      </c>
      <c r="BF887" s="146">
        <f>IF(N887="snížená",J887,0)</f>
        <v>0</v>
      </c>
      <c r="BG887" s="146">
        <f>IF(N887="zákl. přenesená",J887,0)</f>
        <v>0</v>
      </c>
      <c r="BH887" s="146">
        <f>IF(N887="sníž. přenesená",J887,0)</f>
        <v>0</v>
      </c>
      <c r="BI887" s="146">
        <f>IF(N887="nulová",J887,0)</f>
        <v>0</v>
      </c>
      <c r="BJ887" s="19" t="s">
        <v>79</v>
      </c>
      <c r="BK887" s="146">
        <f>ROUND(I887*H887,2)</f>
        <v>0</v>
      </c>
      <c r="BL887" s="19" t="s">
        <v>351</v>
      </c>
      <c r="BM887" s="145" t="s">
        <v>1249</v>
      </c>
    </row>
    <row r="888" spans="2:65" s="1" customFormat="1" ht="10">
      <c r="B888" s="34"/>
      <c r="D888" s="147" t="s">
        <v>215</v>
      </c>
      <c r="F888" s="148" t="s">
        <v>1250</v>
      </c>
      <c r="I888" s="149"/>
      <c r="L888" s="34"/>
      <c r="M888" s="150"/>
      <c r="T888" s="55"/>
      <c r="AT888" s="19" t="s">
        <v>215</v>
      </c>
      <c r="AU888" s="19" t="s">
        <v>81</v>
      </c>
    </row>
    <row r="889" spans="2:65" s="1" customFormat="1" ht="10">
      <c r="B889" s="34"/>
      <c r="D889" s="151" t="s">
        <v>217</v>
      </c>
      <c r="F889" s="152" t="s">
        <v>1251</v>
      </c>
      <c r="I889" s="149"/>
      <c r="L889" s="34"/>
      <c r="M889" s="150"/>
      <c r="T889" s="55"/>
      <c r="AT889" s="19" t="s">
        <v>217</v>
      </c>
      <c r="AU889" s="19" t="s">
        <v>81</v>
      </c>
    </row>
    <row r="890" spans="2:65" s="12" customFormat="1" ht="10">
      <c r="B890" s="153"/>
      <c r="D890" s="147" t="s">
        <v>219</v>
      </c>
      <c r="E890" s="154" t="s">
        <v>19</v>
      </c>
      <c r="F890" s="155" t="s">
        <v>473</v>
      </c>
      <c r="H890" s="154" t="s">
        <v>19</v>
      </c>
      <c r="I890" s="156"/>
      <c r="L890" s="153"/>
      <c r="M890" s="157"/>
      <c r="T890" s="158"/>
      <c r="AT890" s="154" t="s">
        <v>219</v>
      </c>
      <c r="AU890" s="154" t="s">
        <v>81</v>
      </c>
      <c r="AV890" s="12" t="s">
        <v>79</v>
      </c>
      <c r="AW890" s="12" t="s">
        <v>33</v>
      </c>
      <c r="AX890" s="12" t="s">
        <v>72</v>
      </c>
      <c r="AY890" s="154" t="s">
        <v>207</v>
      </c>
    </row>
    <row r="891" spans="2:65" s="13" customFormat="1" ht="10">
      <c r="B891" s="159"/>
      <c r="D891" s="147" t="s">
        <v>219</v>
      </c>
      <c r="E891" s="160" t="s">
        <v>19</v>
      </c>
      <c r="F891" s="161" t="s">
        <v>474</v>
      </c>
      <c r="H891" s="162">
        <v>126.16</v>
      </c>
      <c r="I891" s="163"/>
      <c r="L891" s="159"/>
      <c r="M891" s="164"/>
      <c r="T891" s="165"/>
      <c r="AT891" s="160" t="s">
        <v>219</v>
      </c>
      <c r="AU891" s="160" t="s">
        <v>81</v>
      </c>
      <c r="AV891" s="13" t="s">
        <v>81</v>
      </c>
      <c r="AW891" s="13" t="s">
        <v>33</v>
      </c>
      <c r="AX891" s="13" t="s">
        <v>72</v>
      </c>
      <c r="AY891" s="160" t="s">
        <v>207</v>
      </c>
    </row>
    <row r="892" spans="2:65" s="14" customFormat="1" ht="10">
      <c r="B892" s="166"/>
      <c r="D892" s="147" t="s">
        <v>219</v>
      </c>
      <c r="E892" s="167" t="s">
        <v>19</v>
      </c>
      <c r="F892" s="168" t="s">
        <v>222</v>
      </c>
      <c r="H892" s="169">
        <v>126.16</v>
      </c>
      <c r="I892" s="170"/>
      <c r="L892" s="166"/>
      <c r="M892" s="171"/>
      <c r="T892" s="172"/>
      <c r="AT892" s="167" t="s">
        <v>219</v>
      </c>
      <c r="AU892" s="167" t="s">
        <v>81</v>
      </c>
      <c r="AV892" s="14" t="s">
        <v>111</v>
      </c>
      <c r="AW892" s="14" t="s">
        <v>33</v>
      </c>
      <c r="AX892" s="14" t="s">
        <v>79</v>
      </c>
      <c r="AY892" s="167" t="s">
        <v>207</v>
      </c>
    </row>
    <row r="893" spans="2:65" s="1" customFormat="1" ht="16.5" customHeight="1">
      <c r="B893" s="34"/>
      <c r="C893" s="134" t="s">
        <v>1252</v>
      </c>
      <c r="D893" s="134" t="s">
        <v>209</v>
      </c>
      <c r="E893" s="135" t="s">
        <v>1253</v>
      </c>
      <c r="F893" s="136" t="s">
        <v>1254</v>
      </c>
      <c r="G893" s="137" t="s">
        <v>654</v>
      </c>
      <c r="H893" s="138">
        <v>35.880000000000003</v>
      </c>
      <c r="I893" s="139"/>
      <c r="J893" s="140">
        <f>ROUND(I893*H893,2)</f>
        <v>0</v>
      </c>
      <c r="K893" s="136" t="s">
        <v>213</v>
      </c>
      <c r="L893" s="34"/>
      <c r="M893" s="141" t="s">
        <v>19</v>
      </c>
      <c r="N893" s="142" t="s">
        <v>43</v>
      </c>
      <c r="P893" s="143">
        <f>O893*H893</f>
        <v>0</v>
      </c>
      <c r="Q893" s="143">
        <v>0</v>
      </c>
      <c r="R893" s="143">
        <f>Q893*H893</f>
        <v>0</v>
      </c>
      <c r="S893" s="143">
        <v>0</v>
      </c>
      <c r="T893" s="144">
        <f>S893*H893</f>
        <v>0</v>
      </c>
      <c r="AR893" s="145" t="s">
        <v>351</v>
      </c>
      <c r="AT893" s="145" t="s">
        <v>209</v>
      </c>
      <c r="AU893" s="145" t="s">
        <v>81</v>
      </c>
      <c r="AY893" s="19" t="s">
        <v>207</v>
      </c>
      <c r="BE893" s="146">
        <f>IF(N893="základní",J893,0)</f>
        <v>0</v>
      </c>
      <c r="BF893" s="146">
        <f>IF(N893="snížená",J893,0)</f>
        <v>0</v>
      </c>
      <c r="BG893" s="146">
        <f>IF(N893="zákl. přenesená",J893,0)</f>
        <v>0</v>
      </c>
      <c r="BH893" s="146">
        <f>IF(N893="sníž. přenesená",J893,0)</f>
        <v>0</v>
      </c>
      <c r="BI893" s="146">
        <f>IF(N893="nulová",J893,0)</f>
        <v>0</v>
      </c>
      <c r="BJ893" s="19" t="s">
        <v>79</v>
      </c>
      <c r="BK893" s="146">
        <f>ROUND(I893*H893,2)</f>
        <v>0</v>
      </c>
      <c r="BL893" s="19" t="s">
        <v>351</v>
      </c>
      <c r="BM893" s="145" t="s">
        <v>1255</v>
      </c>
    </row>
    <row r="894" spans="2:65" s="1" customFormat="1" ht="10">
      <c r="B894" s="34"/>
      <c r="D894" s="147" t="s">
        <v>215</v>
      </c>
      <c r="F894" s="148" t="s">
        <v>1256</v>
      </c>
      <c r="I894" s="149"/>
      <c r="L894" s="34"/>
      <c r="M894" s="150"/>
      <c r="T894" s="55"/>
      <c r="AT894" s="19" t="s">
        <v>215</v>
      </c>
      <c r="AU894" s="19" t="s">
        <v>81</v>
      </c>
    </row>
    <row r="895" spans="2:65" s="1" customFormat="1" ht="10">
      <c r="B895" s="34"/>
      <c r="D895" s="151" t="s">
        <v>217</v>
      </c>
      <c r="F895" s="152" t="s">
        <v>1257</v>
      </c>
      <c r="I895" s="149"/>
      <c r="L895" s="34"/>
      <c r="M895" s="150"/>
      <c r="T895" s="55"/>
      <c r="AT895" s="19" t="s">
        <v>217</v>
      </c>
      <c r="AU895" s="19" t="s">
        <v>81</v>
      </c>
    </row>
    <row r="896" spans="2:65" s="12" customFormat="1" ht="10">
      <c r="B896" s="153"/>
      <c r="D896" s="147" t="s">
        <v>219</v>
      </c>
      <c r="E896" s="154" t="s">
        <v>19</v>
      </c>
      <c r="F896" s="155" t="s">
        <v>1164</v>
      </c>
      <c r="H896" s="154" t="s">
        <v>19</v>
      </c>
      <c r="I896" s="156"/>
      <c r="L896" s="153"/>
      <c r="M896" s="157"/>
      <c r="T896" s="158"/>
      <c r="AT896" s="154" t="s">
        <v>219</v>
      </c>
      <c r="AU896" s="154" t="s">
        <v>81</v>
      </c>
      <c r="AV896" s="12" t="s">
        <v>79</v>
      </c>
      <c r="AW896" s="12" t="s">
        <v>33</v>
      </c>
      <c r="AX896" s="12" t="s">
        <v>72</v>
      </c>
      <c r="AY896" s="154" t="s">
        <v>207</v>
      </c>
    </row>
    <row r="897" spans="2:65" s="13" customFormat="1" ht="10">
      <c r="B897" s="159"/>
      <c r="D897" s="147" t="s">
        <v>219</v>
      </c>
      <c r="E897" s="160" t="s">
        <v>19</v>
      </c>
      <c r="F897" s="161" t="s">
        <v>1165</v>
      </c>
      <c r="H897" s="162">
        <v>17.809999999999999</v>
      </c>
      <c r="I897" s="163"/>
      <c r="L897" s="159"/>
      <c r="M897" s="164"/>
      <c r="T897" s="165"/>
      <c r="AT897" s="160" t="s">
        <v>219</v>
      </c>
      <c r="AU897" s="160" t="s">
        <v>81</v>
      </c>
      <c r="AV897" s="13" t="s">
        <v>81</v>
      </c>
      <c r="AW897" s="13" t="s">
        <v>33</v>
      </c>
      <c r="AX897" s="13" t="s">
        <v>72</v>
      </c>
      <c r="AY897" s="160" t="s">
        <v>207</v>
      </c>
    </row>
    <row r="898" spans="2:65" s="12" customFormat="1" ht="10">
      <c r="B898" s="153"/>
      <c r="D898" s="147" t="s">
        <v>219</v>
      </c>
      <c r="E898" s="154" t="s">
        <v>19</v>
      </c>
      <c r="F898" s="155" t="s">
        <v>1166</v>
      </c>
      <c r="H898" s="154" t="s">
        <v>19</v>
      </c>
      <c r="I898" s="156"/>
      <c r="L898" s="153"/>
      <c r="M898" s="157"/>
      <c r="T898" s="158"/>
      <c r="AT898" s="154" t="s">
        <v>219</v>
      </c>
      <c r="AU898" s="154" t="s">
        <v>81</v>
      </c>
      <c r="AV898" s="12" t="s">
        <v>79</v>
      </c>
      <c r="AW898" s="12" t="s">
        <v>33</v>
      </c>
      <c r="AX898" s="12" t="s">
        <v>72</v>
      </c>
      <c r="AY898" s="154" t="s">
        <v>207</v>
      </c>
    </row>
    <row r="899" spans="2:65" s="13" customFormat="1" ht="10">
      <c r="B899" s="159"/>
      <c r="D899" s="147" t="s">
        <v>219</v>
      </c>
      <c r="E899" s="160" t="s">
        <v>19</v>
      </c>
      <c r="F899" s="161" t="s">
        <v>1167</v>
      </c>
      <c r="H899" s="162">
        <v>18.07</v>
      </c>
      <c r="I899" s="163"/>
      <c r="L899" s="159"/>
      <c r="M899" s="164"/>
      <c r="T899" s="165"/>
      <c r="AT899" s="160" t="s">
        <v>219</v>
      </c>
      <c r="AU899" s="160" t="s">
        <v>81</v>
      </c>
      <c r="AV899" s="13" t="s">
        <v>81</v>
      </c>
      <c r="AW899" s="13" t="s">
        <v>33</v>
      </c>
      <c r="AX899" s="13" t="s">
        <v>72</v>
      </c>
      <c r="AY899" s="160" t="s">
        <v>207</v>
      </c>
    </row>
    <row r="900" spans="2:65" s="14" customFormat="1" ht="10">
      <c r="B900" s="166"/>
      <c r="D900" s="147" t="s">
        <v>219</v>
      </c>
      <c r="E900" s="167" t="s">
        <v>19</v>
      </c>
      <c r="F900" s="168" t="s">
        <v>222</v>
      </c>
      <c r="H900" s="169">
        <v>35.880000000000003</v>
      </c>
      <c r="I900" s="170"/>
      <c r="L900" s="166"/>
      <c r="M900" s="171"/>
      <c r="T900" s="172"/>
      <c r="AT900" s="167" t="s">
        <v>219</v>
      </c>
      <c r="AU900" s="167" t="s">
        <v>81</v>
      </c>
      <c r="AV900" s="14" t="s">
        <v>111</v>
      </c>
      <c r="AW900" s="14" t="s">
        <v>33</v>
      </c>
      <c r="AX900" s="14" t="s">
        <v>79</v>
      </c>
      <c r="AY900" s="167" t="s">
        <v>207</v>
      </c>
    </row>
    <row r="901" spans="2:65" s="1" customFormat="1" ht="24.15" customHeight="1">
      <c r="B901" s="34"/>
      <c r="C901" s="134" t="s">
        <v>1258</v>
      </c>
      <c r="D901" s="134" t="s">
        <v>209</v>
      </c>
      <c r="E901" s="135" t="s">
        <v>1259</v>
      </c>
      <c r="F901" s="136" t="s">
        <v>1260</v>
      </c>
      <c r="G901" s="137" t="s">
        <v>237</v>
      </c>
      <c r="H901" s="138">
        <v>0.63400000000000001</v>
      </c>
      <c r="I901" s="139"/>
      <c r="J901" s="140">
        <f>ROUND(I901*H901,2)</f>
        <v>0</v>
      </c>
      <c r="K901" s="136" t="s">
        <v>213</v>
      </c>
      <c r="L901" s="34"/>
      <c r="M901" s="141" t="s">
        <v>19</v>
      </c>
      <c r="N901" s="142" t="s">
        <v>43</v>
      </c>
      <c r="P901" s="143">
        <f>O901*H901</f>
        <v>0</v>
      </c>
      <c r="Q901" s="143">
        <v>0</v>
      </c>
      <c r="R901" s="143">
        <f>Q901*H901</f>
        <v>0</v>
      </c>
      <c r="S901" s="143">
        <v>0</v>
      </c>
      <c r="T901" s="144">
        <f>S901*H901</f>
        <v>0</v>
      </c>
      <c r="AR901" s="145" t="s">
        <v>351</v>
      </c>
      <c r="AT901" s="145" t="s">
        <v>209</v>
      </c>
      <c r="AU901" s="145" t="s">
        <v>81</v>
      </c>
      <c r="AY901" s="19" t="s">
        <v>207</v>
      </c>
      <c r="BE901" s="146">
        <f>IF(N901="základní",J901,0)</f>
        <v>0</v>
      </c>
      <c r="BF901" s="146">
        <f>IF(N901="snížená",J901,0)</f>
        <v>0</v>
      </c>
      <c r="BG901" s="146">
        <f>IF(N901="zákl. přenesená",J901,0)</f>
        <v>0</v>
      </c>
      <c r="BH901" s="146">
        <f>IF(N901="sníž. přenesená",J901,0)</f>
        <v>0</v>
      </c>
      <c r="BI901" s="146">
        <f>IF(N901="nulová",J901,0)</f>
        <v>0</v>
      </c>
      <c r="BJ901" s="19" t="s">
        <v>79</v>
      </c>
      <c r="BK901" s="146">
        <f>ROUND(I901*H901,2)</f>
        <v>0</v>
      </c>
      <c r="BL901" s="19" t="s">
        <v>351</v>
      </c>
      <c r="BM901" s="145" t="s">
        <v>1261</v>
      </c>
    </row>
    <row r="902" spans="2:65" s="1" customFormat="1" ht="27">
      <c r="B902" s="34"/>
      <c r="D902" s="147" t="s">
        <v>215</v>
      </c>
      <c r="F902" s="148" t="s">
        <v>1262</v>
      </c>
      <c r="I902" s="149"/>
      <c r="L902" s="34"/>
      <c r="M902" s="150"/>
      <c r="T902" s="55"/>
      <c r="AT902" s="19" t="s">
        <v>215</v>
      </c>
      <c r="AU902" s="19" t="s">
        <v>81</v>
      </c>
    </row>
    <row r="903" spans="2:65" s="1" customFormat="1" ht="10">
      <c r="B903" s="34"/>
      <c r="D903" s="151" t="s">
        <v>217</v>
      </c>
      <c r="F903" s="152" t="s">
        <v>1263</v>
      </c>
      <c r="I903" s="149"/>
      <c r="L903" s="34"/>
      <c r="M903" s="150"/>
      <c r="T903" s="55"/>
      <c r="AT903" s="19" t="s">
        <v>217</v>
      </c>
      <c r="AU903" s="19" t="s">
        <v>81</v>
      </c>
    </row>
    <row r="904" spans="2:65" s="11" customFormat="1" ht="22.75" customHeight="1">
      <c r="B904" s="122"/>
      <c r="D904" s="123" t="s">
        <v>71</v>
      </c>
      <c r="E904" s="132" t="s">
        <v>1264</v>
      </c>
      <c r="F904" s="132" t="s">
        <v>1265</v>
      </c>
      <c r="I904" s="125"/>
      <c r="J904" s="133">
        <f>BK904</f>
        <v>0</v>
      </c>
      <c r="L904" s="122"/>
      <c r="M904" s="127"/>
      <c r="P904" s="128">
        <f>SUM(P905:P923)</f>
        <v>0</v>
      </c>
      <c r="R904" s="128">
        <f>SUM(R905:R923)</f>
        <v>0.25803880000000001</v>
      </c>
      <c r="T904" s="129">
        <f>SUM(T905:T923)</f>
        <v>0</v>
      </c>
      <c r="AR904" s="123" t="s">
        <v>81</v>
      </c>
      <c r="AT904" s="130" t="s">
        <v>71</v>
      </c>
      <c r="AU904" s="130" t="s">
        <v>79</v>
      </c>
      <c r="AY904" s="123" t="s">
        <v>207</v>
      </c>
      <c r="BK904" s="131">
        <f>SUM(BK905:BK923)</f>
        <v>0</v>
      </c>
    </row>
    <row r="905" spans="2:65" s="1" customFormat="1" ht="16.5" customHeight="1">
      <c r="B905" s="34"/>
      <c r="C905" s="134" t="s">
        <v>1266</v>
      </c>
      <c r="D905" s="134" t="s">
        <v>209</v>
      </c>
      <c r="E905" s="135" t="s">
        <v>1267</v>
      </c>
      <c r="F905" s="136" t="s">
        <v>1268</v>
      </c>
      <c r="G905" s="137" t="s">
        <v>212</v>
      </c>
      <c r="H905" s="138">
        <v>13.384</v>
      </c>
      <c r="I905" s="139"/>
      <c r="J905" s="140">
        <f>ROUND(I905*H905,2)</f>
        <v>0</v>
      </c>
      <c r="K905" s="136" t="s">
        <v>213</v>
      </c>
      <c r="L905" s="34"/>
      <c r="M905" s="141" t="s">
        <v>19</v>
      </c>
      <c r="N905" s="142" t="s">
        <v>43</v>
      </c>
      <c r="P905" s="143">
        <f>O905*H905</f>
        <v>0</v>
      </c>
      <c r="Q905" s="143">
        <v>2.9999999999999997E-4</v>
      </c>
      <c r="R905" s="143">
        <f>Q905*H905</f>
        <v>4.0152E-3</v>
      </c>
      <c r="S905" s="143">
        <v>0</v>
      </c>
      <c r="T905" s="144">
        <f>S905*H905</f>
        <v>0</v>
      </c>
      <c r="AR905" s="145" t="s">
        <v>351</v>
      </c>
      <c r="AT905" s="145" t="s">
        <v>209</v>
      </c>
      <c r="AU905" s="145" t="s">
        <v>81</v>
      </c>
      <c r="AY905" s="19" t="s">
        <v>207</v>
      </c>
      <c r="BE905" s="146">
        <f>IF(N905="základní",J905,0)</f>
        <v>0</v>
      </c>
      <c r="BF905" s="146">
        <f>IF(N905="snížená",J905,0)</f>
        <v>0</v>
      </c>
      <c r="BG905" s="146">
        <f>IF(N905="zákl. přenesená",J905,0)</f>
        <v>0</v>
      </c>
      <c r="BH905" s="146">
        <f>IF(N905="sníž. přenesená",J905,0)</f>
        <v>0</v>
      </c>
      <c r="BI905" s="146">
        <f>IF(N905="nulová",J905,0)</f>
        <v>0</v>
      </c>
      <c r="BJ905" s="19" t="s">
        <v>79</v>
      </c>
      <c r="BK905" s="146">
        <f>ROUND(I905*H905,2)</f>
        <v>0</v>
      </c>
      <c r="BL905" s="19" t="s">
        <v>351</v>
      </c>
      <c r="BM905" s="145" t="s">
        <v>1269</v>
      </c>
    </row>
    <row r="906" spans="2:65" s="1" customFormat="1" ht="18">
      <c r="B906" s="34"/>
      <c r="D906" s="147" t="s">
        <v>215</v>
      </c>
      <c r="F906" s="148" t="s">
        <v>1270</v>
      </c>
      <c r="I906" s="149"/>
      <c r="L906" s="34"/>
      <c r="M906" s="150"/>
      <c r="T906" s="55"/>
      <c r="AT906" s="19" t="s">
        <v>215</v>
      </c>
      <c r="AU906" s="19" t="s">
        <v>81</v>
      </c>
    </row>
    <row r="907" spans="2:65" s="1" customFormat="1" ht="10">
      <c r="B907" s="34"/>
      <c r="D907" s="151" t="s">
        <v>217</v>
      </c>
      <c r="F907" s="152" t="s">
        <v>1271</v>
      </c>
      <c r="I907" s="149"/>
      <c r="L907" s="34"/>
      <c r="M907" s="150"/>
      <c r="T907" s="55"/>
      <c r="AT907" s="19" t="s">
        <v>217</v>
      </c>
      <c r="AU907" s="19" t="s">
        <v>81</v>
      </c>
    </row>
    <row r="908" spans="2:65" s="13" customFormat="1" ht="10">
      <c r="B908" s="159"/>
      <c r="D908" s="147" t="s">
        <v>219</v>
      </c>
      <c r="E908" s="160" t="s">
        <v>19</v>
      </c>
      <c r="F908" s="161" t="s">
        <v>134</v>
      </c>
      <c r="H908" s="162">
        <v>13.384</v>
      </c>
      <c r="I908" s="163"/>
      <c r="L908" s="159"/>
      <c r="M908" s="164"/>
      <c r="T908" s="165"/>
      <c r="AT908" s="160" t="s">
        <v>219</v>
      </c>
      <c r="AU908" s="160" t="s">
        <v>81</v>
      </c>
      <c r="AV908" s="13" t="s">
        <v>81</v>
      </c>
      <c r="AW908" s="13" t="s">
        <v>33</v>
      </c>
      <c r="AX908" s="13" t="s">
        <v>79</v>
      </c>
      <c r="AY908" s="160" t="s">
        <v>207</v>
      </c>
    </row>
    <row r="909" spans="2:65" s="1" customFormat="1" ht="33" customHeight="1">
      <c r="B909" s="34"/>
      <c r="C909" s="134" t="s">
        <v>1272</v>
      </c>
      <c r="D909" s="134" t="s">
        <v>209</v>
      </c>
      <c r="E909" s="135" t="s">
        <v>1273</v>
      </c>
      <c r="F909" s="136" t="s">
        <v>1274</v>
      </c>
      <c r="G909" s="137" t="s">
        <v>212</v>
      </c>
      <c r="H909" s="138">
        <v>13.384</v>
      </c>
      <c r="I909" s="139"/>
      <c r="J909" s="140">
        <f>ROUND(I909*H909,2)</f>
        <v>0</v>
      </c>
      <c r="K909" s="136" t="s">
        <v>213</v>
      </c>
      <c r="L909" s="34"/>
      <c r="M909" s="141" t="s">
        <v>19</v>
      </c>
      <c r="N909" s="142" t="s">
        <v>43</v>
      </c>
      <c r="P909" s="143">
        <f>O909*H909</f>
        <v>0</v>
      </c>
      <c r="Q909" s="143">
        <v>6.0000000000000001E-3</v>
      </c>
      <c r="R909" s="143">
        <f>Q909*H909</f>
        <v>8.0304E-2</v>
      </c>
      <c r="S909" s="143">
        <v>0</v>
      </c>
      <c r="T909" s="144">
        <f>S909*H909</f>
        <v>0</v>
      </c>
      <c r="AR909" s="145" t="s">
        <v>351</v>
      </c>
      <c r="AT909" s="145" t="s">
        <v>209</v>
      </c>
      <c r="AU909" s="145" t="s">
        <v>81</v>
      </c>
      <c r="AY909" s="19" t="s">
        <v>207</v>
      </c>
      <c r="BE909" s="146">
        <f>IF(N909="základní",J909,0)</f>
        <v>0</v>
      </c>
      <c r="BF909" s="146">
        <f>IF(N909="snížená",J909,0)</f>
        <v>0</v>
      </c>
      <c r="BG909" s="146">
        <f>IF(N909="zákl. přenesená",J909,0)</f>
        <v>0</v>
      </c>
      <c r="BH909" s="146">
        <f>IF(N909="sníž. přenesená",J909,0)</f>
        <v>0</v>
      </c>
      <c r="BI909" s="146">
        <f>IF(N909="nulová",J909,0)</f>
        <v>0</v>
      </c>
      <c r="BJ909" s="19" t="s">
        <v>79</v>
      </c>
      <c r="BK909" s="146">
        <f>ROUND(I909*H909,2)</f>
        <v>0</v>
      </c>
      <c r="BL909" s="19" t="s">
        <v>351</v>
      </c>
      <c r="BM909" s="145" t="s">
        <v>1275</v>
      </c>
    </row>
    <row r="910" spans="2:65" s="1" customFormat="1" ht="18">
      <c r="B910" s="34"/>
      <c r="D910" s="147" t="s">
        <v>215</v>
      </c>
      <c r="F910" s="148" t="s">
        <v>1276</v>
      </c>
      <c r="I910" s="149"/>
      <c r="L910" s="34"/>
      <c r="M910" s="150"/>
      <c r="T910" s="55"/>
      <c r="AT910" s="19" t="s">
        <v>215</v>
      </c>
      <c r="AU910" s="19" t="s">
        <v>81</v>
      </c>
    </row>
    <row r="911" spans="2:65" s="1" customFormat="1" ht="10">
      <c r="B911" s="34"/>
      <c r="D911" s="151" t="s">
        <v>217</v>
      </c>
      <c r="F911" s="152" t="s">
        <v>1277</v>
      </c>
      <c r="I911" s="149"/>
      <c r="L911" s="34"/>
      <c r="M911" s="150"/>
      <c r="T911" s="55"/>
      <c r="AT911" s="19" t="s">
        <v>217</v>
      </c>
      <c r="AU911" s="19" t="s">
        <v>81</v>
      </c>
    </row>
    <row r="912" spans="2:65" s="12" customFormat="1" ht="10">
      <c r="B912" s="153"/>
      <c r="D912" s="147" t="s">
        <v>219</v>
      </c>
      <c r="E912" s="154" t="s">
        <v>19</v>
      </c>
      <c r="F912" s="155" t="s">
        <v>1278</v>
      </c>
      <c r="H912" s="154" t="s">
        <v>19</v>
      </c>
      <c r="I912" s="156"/>
      <c r="L912" s="153"/>
      <c r="M912" s="157"/>
      <c r="T912" s="158"/>
      <c r="AT912" s="154" t="s">
        <v>219</v>
      </c>
      <c r="AU912" s="154" t="s">
        <v>81</v>
      </c>
      <c r="AV912" s="12" t="s">
        <v>79</v>
      </c>
      <c r="AW912" s="12" t="s">
        <v>33</v>
      </c>
      <c r="AX912" s="12" t="s">
        <v>72</v>
      </c>
      <c r="AY912" s="154" t="s">
        <v>207</v>
      </c>
    </row>
    <row r="913" spans="2:65" s="13" customFormat="1" ht="10">
      <c r="B913" s="159"/>
      <c r="D913" s="147" t="s">
        <v>219</v>
      </c>
      <c r="E913" s="160" t="s">
        <v>19</v>
      </c>
      <c r="F913" s="161" t="s">
        <v>1279</v>
      </c>
      <c r="H913" s="162">
        <v>9.7200000000000006</v>
      </c>
      <c r="I913" s="163"/>
      <c r="L913" s="159"/>
      <c r="M913" s="164"/>
      <c r="T913" s="165"/>
      <c r="AT913" s="160" t="s">
        <v>219</v>
      </c>
      <c r="AU913" s="160" t="s">
        <v>81</v>
      </c>
      <c r="AV913" s="13" t="s">
        <v>81</v>
      </c>
      <c r="AW913" s="13" t="s">
        <v>33</v>
      </c>
      <c r="AX913" s="13" t="s">
        <v>72</v>
      </c>
      <c r="AY913" s="160" t="s">
        <v>207</v>
      </c>
    </row>
    <row r="914" spans="2:65" s="12" customFormat="1" ht="10">
      <c r="B914" s="153"/>
      <c r="D914" s="147" t="s">
        <v>219</v>
      </c>
      <c r="E914" s="154" t="s">
        <v>19</v>
      </c>
      <c r="F914" s="155" t="s">
        <v>1280</v>
      </c>
      <c r="H914" s="154" t="s">
        <v>19</v>
      </c>
      <c r="I914" s="156"/>
      <c r="L914" s="153"/>
      <c r="M914" s="157"/>
      <c r="T914" s="158"/>
      <c r="AT914" s="154" t="s">
        <v>219</v>
      </c>
      <c r="AU914" s="154" t="s">
        <v>81</v>
      </c>
      <c r="AV914" s="12" t="s">
        <v>79</v>
      </c>
      <c r="AW914" s="12" t="s">
        <v>33</v>
      </c>
      <c r="AX914" s="12" t="s">
        <v>72</v>
      </c>
      <c r="AY914" s="154" t="s">
        <v>207</v>
      </c>
    </row>
    <row r="915" spans="2:65" s="13" customFormat="1" ht="10">
      <c r="B915" s="159"/>
      <c r="D915" s="147" t="s">
        <v>219</v>
      </c>
      <c r="E915" s="160" t="s">
        <v>19</v>
      </c>
      <c r="F915" s="161" t="s">
        <v>1281</v>
      </c>
      <c r="H915" s="162">
        <v>3.6640000000000001</v>
      </c>
      <c r="I915" s="163"/>
      <c r="L915" s="159"/>
      <c r="M915" s="164"/>
      <c r="T915" s="165"/>
      <c r="AT915" s="160" t="s">
        <v>219</v>
      </c>
      <c r="AU915" s="160" t="s">
        <v>81</v>
      </c>
      <c r="AV915" s="13" t="s">
        <v>81</v>
      </c>
      <c r="AW915" s="13" t="s">
        <v>33</v>
      </c>
      <c r="AX915" s="13" t="s">
        <v>72</v>
      </c>
      <c r="AY915" s="160" t="s">
        <v>207</v>
      </c>
    </row>
    <row r="916" spans="2:65" s="14" customFormat="1" ht="10">
      <c r="B916" s="166"/>
      <c r="D916" s="147" t="s">
        <v>219</v>
      </c>
      <c r="E916" s="167" t="s">
        <v>134</v>
      </c>
      <c r="F916" s="168" t="s">
        <v>222</v>
      </c>
      <c r="H916" s="169">
        <v>13.384</v>
      </c>
      <c r="I916" s="170"/>
      <c r="L916" s="166"/>
      <c r="M916" s="171"/>
      <c r="T916" s="172"/>
      <c r="AT916" s="167" t="s">
        <v>219</v>
      </c>
      <c r="AU916" s="167" t="s">
        <v>81</v>
      </c>
      <c r="AV916" s="14" t="s">
        <v>111</v>
      </c>
      <c r="AW916" s="14" t="s">
        <v>33</v>
      </c>
      <c r="AX916" s="14" t="s">
        <v>79</v>
      </c>
      <c r="AY916" s="167" t="s">
        <v>207</v>
      </c>
    </row>
    <row r="917" spans="2:65" s="1" customFormat="1" ht="16.5" customHeight="1">
      <c r="B917" s="34"/>
      <c r="C917" s="173" t="s">
        <v>1282</v>
      </c>
      <c r="D917" s="173" t="s">
        <v>223</v>
      </c>
      <c r="E917" s="174" t="s">
        <v>1283</v>
      </c>
      <c r="F917" s="175" t="s">
        <v>1284</v>
      </c>
      <c r="G917" s="176" t="s">
        <v>212</v>
      </c>
      <c r="H917" s="177">
        <v>14.722</v>
      </c>
      <c r="I917" s="178"/>
      <c r="J917" s="179">
        <f>ROUND(I917*H917,2)</f>
        <v>0</v>
      </c>
      <c r="K917" s="175" t="s">
        <v>213</v>
      </c>
      <c r="L917" s="180"/>
      <c r="M917" s="181" t="s">
        <v>19</v>
      </c>
      <c r="N917" s="182" t="s">
        <v>43</v>
      </c>
      <c r="P917" s="143">
        <f>O917*H917</f>
        <v>0</v>
      </c>
      <c r="Q917" s="143">
        <v>1.18E-2</v>
      </c>
      <c r="R917" s="143">
        <f>Q917*H917</f>
        <v>0.1737196</v>
      </c>
      <c r="S917" s="143">
        <v>0</v>
      </c>
      <c r="T917" s="144">
        <f>S917*H917</f>
        <v>0</v>
      </c>
      <c r="AR917" s="145" t="s">
        <v>418</v>
      </c>
      <c r="AT917" s="145" t="s">
        <v>223</v>
      </c>
      <c r="AU917" s="145" t="s">
        <v>81</v>
      </c>
      <c r="AY917" s="19" t="s">
        <v>207</v>
      </c>
      <c r="BE917" s="146">
        <f>IF(N917="základní",J917,0)</f>
        <v>0</v>
      </c>
      <c r="BF917" s="146">
        <f>IF(N917="snížená",J917,0)</f>
        <v>0</v>
      </c>
      <c r="BG917" s="146">
        <f>IF(N917="zákl. přenesená",J917,0)</f>
        <v>0</v>
      </c>
      <c r="BH917" s="146">
        <f>IF(N917="sníž. přenesená",J917,0)</f>
        <v>0</v>
      </c>
      <c r="BI917" s="146">
        <f>IF(N917="nulová",J917,0)</f>
        <v>0</v>
      </c>
      <c r="BJ917" s="19" t="s">
        <v>79</v>
      </c>
      <c r="BK917" s="146">
        <f>ROUND(I917*H917,2)</f>
        <v>0</v>
      </c>
      <c r="BL917" s="19" t="s">
        <v>351</v>
      </c>
      <c r="BM917" s="145" t="s">
        <v>1285</v>
      </c>
    </row>
    <row r="918" spans="2:65" s="1" customFormat="1" ht="10">
      <c r="B918" s="34"/>
      <c r="D918" s="147" t="s">
        <v>215</v>
      </c>
      <c r="F918" s="148" t="s">
        <v>1284</v>
      </c>
      <c r="I918" s="149"/>
      <c r="L918" s="34"/>
      <c r="M918" s="150"/>
      <c r="T918" s="55"/>
      <c r="AT918" s="19" t="s">
        <v>215</v>
      </c>
      <c r="AU918" s="19" t="s">
        <v>81</v>
      </c>
    </row>
    <row r="919" spans="2:65" s="13" customFormat="1" ht="10">
      <c r="B919" s="159"/>
      <c r="D919" s="147" t="s">
        <v>219</v>
      </c>
      <c r="E919" s="160" t="s">
        <v>19</v>
      </c>
      <c r="F919" s="161" t="s">
        <v>134</v>
      </c>
      <c r="H919" s="162">
        <v>13.384</v>
      </c>
      <c r="I919" s="163"/>
      <c r="L919" s="159"/>
      <c r="M919" s="164"/>
      <c r="T919" s="165"/>
      <c r="AT919" s="160" t="s">
        <v>219</v>
      </c>
      <c r="AU919" s="160" t="s">
        <v>81</v>
      </c>
      <c r="AV919" s="13" t="s">
        <v>81</v>
      </c>
      <c r="AW919" s="13" t="s">
        <v>33</v>
      </c>
      <c r="AX919" s="13" t="s">
        <v>79</v>
      </c>
      <c r="AY919" s="160" t="s">
        <v>207</v>
      </c>
    </row>
    <row r="920" spans="2:65" s="13" customFormat="1" ht="10">
      <c r="B920" s="159"/>
      <c r="D920" s="147" t="s">
        <v>219</v>
      </c>
      <c r="F920" s="161" t="s">
        <v>1286</v>
      </c>
      <c r="H920" s="162">
        <v>14.722</v>
      </c>
      <c r="I920" s="163"/>
      <c r="L920" s="159"/>
      <c r="M920" s="164"/>
      <c r="T920" s="165"/>
      <c r="AT920" s="160" t="s">
        <v>219</v>
      </c>
      <c r="AU920" s="160" t="s">
        <v>81</v>
      </c>
      <c r="AV920" s="13" t="s">
        <v>81</v>
      </c>
      <c r="AW920" s="13" t="s">
        <v>4</v>
      </c>
      <c r="AX920" s="13" t="s">
        <v>79</v>
      </c>
      <c r="AY920" s="160" t="s">
        <v>207</v>
      </c>
    </row>
    <row r="921" spans="2:65" s="1" customFormat="1" ht="24.15" customHeight="1">
      <c r="B921" s="34"/>
      <c r="C921" s="134" t="s">
        <v>1287</v>
      </c>
      <c r="D921" s="134" t="s">
        <v>209</v>
      </c>
      <c r="E921" s="135" t="s">
        <v>1288</v>
      </c>
      <c r="F921" s="136" t="s">
        <v>1289</v>
      </c>
      <c r="G921" s="137" t="s">
        <v>237</v>
      </c>
      <c r="H921" s="138">
        <v>0.25800000000000001</v>
      </c>
      <c r="I921" s="139"/>
      <c r="J921" s="140">
        <f>ROUND(I921*H921,2)</f>
        <v>0</v>
      </c>
      <c r="K921" s="136" t="s">
        <v>213</v>
      </c>
      <c r="L921" s="34"/>
      <c r="M921" s="141" t="s">
        <v>19</v>
      </c>
      <c r="N921" s="142" t="s">
        <v>43</v>
      </c>
      <c r="P921" s="143">
        <f>O921*H921</f>
        <v>0</v>
      </c>
      <c r="Q921" s="143">
        <v>0</v>
      </c>
      <c r="R921" s="143">
        <f>Q921*H921</f>
        <v>0</v>
      </c>
      <c r="S921" s="143">
        <v>0</v>
      </c>
      <c r="T921" s="144">
        <f>S921*H921</f>
        <v>0</v>
      </c>
      <c r="AR921" s="145" t="s">
        <v>351</v>
      </c>
      <c r="AT921" s="145" t="s">
        <v>209</v>
      </c>
      <c r="AU921" s="145" t="s">
        <v>81</v>
      </c>
      <c r="AY921" s="19" t="s">
        <v>207</v>
      </c>
      <c r="BE921" s="146">
        <f>IF(N921="základní",J921,0)</f>
        <v>0</v>
      </c>
      <c r="BF921" s="146">
        <f>IF(N921="snížená",J921,0)</f>
        <v>0</v>
      </c>
      <c r="BG921" s="146">
        <f>IF(N921="zákl. přenesená",J921,0)</f>
        <v>0</v>
      </c>
      <c r="BH921" s="146">
        <f>IF(N921="sníž. přenesená",J921,0)</f>
        <v>0</v>
      </c>
      <c r="BI921" s="146">
        <f>IF(N921="nulová",J921,0)</f>
        <v>0</v>
      </c>
      <c r="BJ921" s="19" t="s">
        <v>79</v>
      </c>
      <c r="BK921" s="146">
        <f>ROUND(I921*H921,2)</f>
        <v>0</v>
      </c>
      <c r="BL921" s="19" t="s">
        <v>351</v>
      </c>
      <c r="BM921" s="145" t="s">
        <v>1290</v>
      </c>
    </row>
    <row r="922" spans="2:65" s="1" customFormat="1" ht="27">
      <c r="B922" s="34"/>
      <c r="D922" s="147" t="s">
        <v>215</v>
      </c>
      <c r="F922" s="148" t="s">
        <v>1291</v>
      </c>
      <c r="I922" s="149"/>
      <c r="L922" s="34"/>
      <c r="M922" s="150"/>
      <c r="T922" s="55"/>
      <c r="AT922" s="19" t="s">
        <v>215</v>
      </c>
      <c r="AU922" s="19" t="s">
        <v>81</v>
      </c>
    </row>
    <row r="923" spans="2:65" s="1" customFormat="1" ht="10">
      <c r="B923" s="34"/>
      <c r="D923" s="151" t="s">
        <v>217</v>
      </c>
      <c r="F923" s="152" t="s">
        <v>1292</v>
      </c>
      <c r="I923" s="149"/>
      <c r="L923" s="34"/>
      <c r="M923" s="150"/>
      <c r="T923" s="55"/>
      <c r="AT923" s="19" t="s">
        <v>217</v>
      </c>
      <c r="AU923" s="19" t="s">
        <v>81</v>
      </c>
    </row>
    <row r="924" spans="2:65" s="11" customFormat="1" ht="22.75" customHeight="1">
      <c r="B924" s="122"/>
      <c r="D924" s="123" t="s">
        <v>71</v>
      </c>
      <c r="E924" s="132" t="s">
        <v>1293</v>
      </c>
      <c r="F924" s="132" t="s">
        <v>1294</v>
      </c>
      <c r="I924" s="125"/>
      <c r="J924" s="133">
        <f>BK924</f>
        <v>0</v>
      </c>
      <c r="L924" s="122"/>
      <c r="M924" s="127"/>
      <c r="P924" s="128">
        <f>SUM(P925:P950)</f>
        <v>0</v>
      </c>
      <c r="R924" s="128">
        <f>SUM(R925:R950)</f>
        <v>9.5039519999999988E-2</v>
      </c>
      <c r="T924" s="129">
        <f>SUM(T925:T950)</f>
        <v>0</v>
      </c>
      <c r="AR924" s="123" t="s">
        <v>81</v>
      </c>
      <c r="AT924" s="130" t="s">
        <v>71</v>
      </c>
      <c r="AU924" s="130" t="s">
        <v>79</v>
      </c>
      <c r="AY924" s="123" t="s">
        <v>207</v>
      </c>
      <c r="BK924" s="131">
        <f>SUM(BK925:BK950)</f>
        <v>0</v>
      </c>
    </row>
    <row r="925" spans="2:65" s="1" customFormat="1" ht="16.5" customHeight="1">
      <c r="B925" s="34"/>
      <c r="C925" s="134" t="s">
        <v>1295</v>
      </c>
      <c r="D925" s="134" t="s">
        <v>209</v>
      </c>
      <c r="E925" s="135" t="s">
        <v>1296</v>
      </c>
      <c r="F925" s="136" t="s">
        <v>1297</v>
      </c>
      <c r="G925" s="137" t="s">
        <v>212</v>
      </c>
      <c r="H925" s="138">
        <v>446.03199999999998</v>
      </c>
      <c r="I925" s="139"/>
      <c r="J925" s="140">
        <f>ROUND(I925*H925,2)</f>
        <v>0</v>
      </c>
      <c r="K925" s="136" t="s">
        <v>213</v>
      </c>
      <c r="L925" s="34"/>
      <c r="M925" s="141" t="s">
        <v>19</v>
      </c>
      <c r="N925" s="142" t="s">
        <v>43</v>
      </c>
      <c r="P925" s="143">
        <f>O925*H925</f>
        <v>0</v>
      </c>
      <c r="Q925" s="143">
        <v>6.9999999999999994E-5</v>
      </c>
      <c r="R925" s="143">
        <f>Q925*H925</f>
        <v>3.1222239999999995E-2</v>
      </c>
      <c r="S925" s="143">
        <v>0</v>
      </c>
      <c r="T925" s="144">
        <f>S925*H925</f>
        <v>0</v>
      </c>
      <c r="AR925" s="145" t="s">
        <v>351</v>
      </c>
      <c r="AT925" s="145" t="s">
        <v>209</v>
      </c>
      <c r="AU925" s="145" t="s">
        <v>81</v>
      </c>
      <c r="AY925" s="19" t="s">
        <v>207</v>
      </c>
      <c r="BE925" s="146">
        <f>IF(N925="základní",J925,0)</f>
        <v>0</v>
      </c>
      <c r="BF925" s="146">
        <f>IF(N925="snížená",J925,0)</f>
        <v>0</v>
      </c>
      <c r="BG925" s="146">
        <f>IF(N925="zákl. přenesená",J925,0)</f>
        <v>0</v>
      </c>
      <c r="BH925" s="146">
        <f>IF(N925="sníž. přenesená",J925,0)</f>
        <v>0</v>
      </c>
      <c r="BI925" s="146">
        <f>IF(N925="nulová",J925,0)</f>
        <v>0</v>
      </c>
      <c r="BJ925" s="19" t="s">
        <v>79</v>
      </c>
      <c r="BK925" s="146">
        <f>ROUND(I925*H925,2)</f>
        <v>0</v>
      </c>
      <c r="BL925" s="19" t="s">
        <v>351</v>
      </c>
      <c r="BM925" s="145" t="s">
        <v>1298</v>
      </c>
    </row>
    <row r="926" spans="2:65" s="1" customFormat="1" ht="18">
      <c r="B926" s="34"/>
      <c r="D926" s="147" t="s">
        <v>215</v>
      </c>
      <c r="F926" s="148" t="s">
        <v>1299</v>
      </c>
      <c r="I926" s="149"/>
      <c r="L926" s="34"/>
      <c r="M926" s="150"/>
      <c r="T926" s="55"/>
      <c r="AT926" s="19" t="s">
        <v>215</v>
      </c>
      <c r="AU926" s="19" t="s">
        <v>81</v>
      </c>
    </row>
    <row r="927" spans="2:65" s="1" customFormat="1" ht="10">
      <c r="B927" s="34"/>
      <c r="D927" s="151" t="s">
        <v>217</v>
      </c>
      <c r="F927" s="152" t="s">
        <v>1300</v>
      </c>
      <c r="I927" s="149"/>
      <c r="L927" s="34"/>
      <c r="M927" s="150"/>
      <c r="T927" s="55"/>
      <c r="AT927" s="19" t="s">
        <v>217</v>
      </c>
      <c r="AU927" s="19" t="s">
        <v>81</v>
      </c>
    </row>
    <row r="928" spans="2:65" s="13" customFormat="1" ht="10">
      <c r="B928" s="159"/>
      <c r="D928" s="147" t="s">
        <v>219</v>
      </c>
      <c r="E928" s="160" t="s">
        <v>19</v>
      </c>
      <c r="F928" s="161" t="s">
        <v>141</v>
      </c>
      <c r="H928" s="162">
        <v>446.03199999999998</v>
      </c>
      <c r="I928" s="163"/>
      <c r="L928" s="159"/>
      <c r="M928" s="164"/>
      <c r="T928" s="165"/>
      <c r="AT928" s="160" t="s">
        <v>219</v>
      </c>
      <c r="AU928" s="160" t="s">
        <v>81</v>
      </c>
      <c r="AV928" s="13" t="s">
        <v>81</v>
      </c>
      <c r="AW928" s="13" t="s">
        <v>33</v>
      </c>
      <c r="AX928" s="13" t="s">
        <v>79</v>
      </c>
      <c r="AY928" s="160" t="s">
        <v>207</v>
      </c>
    </row>
    <row r="929" spans="2:65" s="1" customFormat="1" ht="24.15" customHeight="1">
      <c r="B929" s="34"/>
      <c r="C929" s="134" t="s">
        <v>1301</v>
      </c>
      <c r="D929" s="134" t="s">
        <v>209</v>
      </c>
      <c r="E929" s="135" t="s">
        <v>1302</v>
      </c>
      <c r="F929" s="136" t="s">
        <v>1303</v>
      </c>
      <c r="G929" s="137" t="s">
        <v>212</v>
      </c>
      <c r="H929" s="138">
        <v>450.322</v>
      </c>
      <c r="I929" s="139"/>
      <c r="J929" s="140">
        <f>ROUND(I929*H929,2)</f>
        <v>0</v>
      </c>
      <c r="K929" s="136" t="s">
        <v>213</v>
      </c>
      <c r="L929" s="34"/>
      <c r="M929" s="141" t="s">
        <v>19</v>
      </c>
      <c r="N929" s="142" t="s">
        <v>43</v>
      </c>
      <c r="P929" s="143">
        <f>O929*H929</f>
        <v>0</v>
      </c>
      <c r="Q929" s="143">
        <v>8.0000000000000007E-5</v>
      </c>
      <c r="R929" s="143">
        <f>Q929*H929</f>
        <v>3.6025760000000004E-2</v>
      </c>
      <c r="S929" s="143">
        <v>0</v>
      </c>
      <c r="T929" s="144">
        <f>S929*H929</f>
        <v>0</v>
      </c>
      <c r="AR929" s="145" t="s">
        <v>351</v>
      </c>
      <c r="AT929" s="145" t="s">
        <v>209</v>
      </c>
      <c r="AU929" s="145" t="s">
        <v>81</v>
      </c>
      <c r="AY929" s="19" t="s">
        <v>207</v>
      </c>
      <c r="BE929" s="146">
        <f>IF(N929="základní",J929,0)</f>
        <v>0</v>
      </c>
      <c r="BF929" s="146">
        <f>IF(N929="snížená",J929,0)</f>
        <v>0</v>
      </c>
      <c r="BG929" s="146">
        <f>IF(N929="zákl. přenesená",J929,0)</f>
        <v>0</v>
      </c>
      <c r="BH929" s="146">
        <f>IF(N929="sníž. přenesená",J929,0)</f>
        <v>0</v>
      </c>
      <c r="BI929" s="146">
        <f>IF(N929="nulová",J929,0)</f>
        <v>0</v>
      </c>
      <c r="BJ929" s="19" t="s">
        <v>79</v>
      </c>
      <c r="BK929" s="146">
        <f>ROUND(I929*H929,2)</f>
        <v>0</v>
      </c>
      <c r="BL929" s="19" t="s">
        <v>351</v>
      </c>
      <c r="BM929" s="145" t="s">
        <v>1304</v>
      </c>
    </row>
    <row r="930" spans="2:65" s="1" customFormat="1" ht="18">
      <c r="B930" s="34"/>
      <c r="D930" s="147" t="s">
        <v>215</v>
      </c>
      <c r="F930" s="148" t="s">
        <v>1305</v>
      </c>
      <c r="I930" s="149"/>
      <c r="L930" s="34"/>
      <c r="M930" s="150"/>
      <c r="T930" s="55"/>
      <c r="AT930" s="19" t="s">
        <v>215</v>
      </c>
      <c r="AU930" s="19" t="s">
        <v>81</v>
      </c>
    </row>
    <row r="931" spans="2:65" s="1" customFormat="1" ht="10">
      <c r="B931" s="34"/>
      <c r="D931" s="151" t="s">
        <v>217</v>
      </c>
      <c r="F931" s="152" t="s">
        <v>1306</v>
      </c>
      <c r="I931" s="149"/>
      <c r="L931" s="34"/>
      <c r="M931" s="150"/>
      <c r="T931" s="55"/>
      <c r="AT931" s="19" t="s">
        <v>217</v>
      </c>
      <c r="AU931" s="19" t="s">
        <v>81</v>
      </c>
    </row>
    <row r="932" spans="2:65" s="13" customFormat="1" ht="10">
      <c r="B932" s="159"/>
      <c r="D932" s="147" t="s">
        <v>219</v>
      </c>
      <c r="E932" s="160" t="s">
        <v>19</v>
      </c>
      <c r="F932" s="161" t="s">
        <v>141</v>
      </c>
      <c r="H932" s="162">
        <v>446.03199999999998</v>
      </c>
      <c r="I932" s="163"/>
      <c r="L932" s="159"/>
      <c r="M932" s="164"/>
      <c r="T932" s="165"/>
      <c r="AT932" s="160" t="s">
        <v>219</v>
      </c>
      <c r="AU932" s="160" t="s">
        <v>81</v>
      </c>
      <c r="AV932" s="13" t="s">
        <v>81</v>
      </c>
      <c r="AW932" s="13" t="s">
        <v>33</v>
      </c>
      <c r="AX932" s="13" t="s">
        <v>72</v>
      </c>
      <c r="AY932" s="160" t="s">
        <v>207</v>
      </c>
    </row>
    <row r="933" spans="2:65" s="13" customFormat="1" ht="20">
      <c r="B933" s="159"/>
      <c r="D933" s="147" t="s">
        <v>219</v>
      </c>
      <c r="E933" s="160" t="s">
        <v>19</v>
      </c>
      <c r="F933" s="161" t="s">
        <v>1307</v>
      </c>
      <c r="H933" s="162">
        <v>4.29</v>
      </c>
      <c r="I933" s="163"/>
      <c r="L933" s="159"/>
      <c r="M933" s="164"/>
      <c r="T933" s="165"/>
      <c r="AT933" s="160" t="s">
        <v>219</v>
      </c>
      <c r="AU933" s="160" t="s">
        <v>81</v>
      </c>
      <c r="AV933" s="13" t="s">
        <v>81</v>
      </c>
      <c r="AW933" s="13" t="s">
        <v>33</v>
      </c>
      <c r="AX933" s="13" t="s">
        <v>72</v>
      </c>
      <c r="AY933" s="160" t="s">
        <v>207</v>
      </c>
    </row>
    <row r="934" spans="2:65" s="14" customFormat="1" ht="10">
      <c r="B934" s="166"/>
      <c r="D934" s="147" t="s">
        <v>219</v>
      </c>
      <c r="E934" s="167" t="s">
        <v>19</v>
      </c>
      <c r="F934" s="168" t="s">
        <v>222</v>
      </c>
      <c r="H934" s="169">
        <v>450.322</v>
      </c>
      <c r="I934" s="170"/>
      <c r="L934" s="166"/>
      <c r="M934" s="171"/>
      <c r="T934" s="172"/>
      <c r="AT934" s="167" t="s">
        <v>219</v>
      </c>
      <c r="AU934" s="167" t="s">
        <v>81</v>
      </c>
      <c r="AV934" s="14" t="s">
        <v>111</v>
      </c>
      <c r="AW934" s="14" t="s">
        <v>33</v>
      </c>
      <c r="AX934" s="14" t="s">
        <v>79</v>
      </c>
      <c r="AY934" s="167" t="s">
        <v>207</v>
      </c>
    </row>
    <row r="935" spans="2:65" s="1" customFormat="1" ht="16.5" customHeight="1">
      <c r="B935" s="34"/>
      <c r="C935" s="134" t="s">
        <v>1308</v>
      </c>
      <c r="D935" s="134" t="s">
        <v>209</v>
      </c>
      <c r="E935" s="135" t="s">
        <v>1309</v>
      </c>
      <c r="F935" s="136" t="s">
        <v>1310</v>
      </c>
      <c r="G935" s="137" t="s">
        <v>212</v>
      </c>
      <c r="H935" s="138">
        <v>446.03199999999998</v>
      </c>
      <c r="I935" s="139"/>
      <c r="J935" s="140">
        <f>ROUND(I935*H935,2)</f>
        <v>0</v>
      </c>
      <c r="K935" s="136" t="s">
        <v>213</v>
      </c>
      <c r="L935" s="34"/>
      <c r="M935" s="141" t="s">
        <v>19</v>
      </c>
      <c r="N935" s="142" t="s">
        <v>43</v>
      </c>
      <c r="P935" s="143">
        <f>O935*H935</f>
        <v>0</v>
      </c>
      <c r="Q935" s="143">
        <v>0</v>
      </c>
      <c r="R935" s="143">
        <f>Q935*H935</f>
        <v>0</v>
      </c>
      <c r="S935" s="143">
        <v>0</v>
      </c>
      <c r="T935" s="144">
        <f>S935*H935</f>
        <v>0</v>
      </c>
      <c r="AR935" s="145" t="s">
        <v>351</v>
      </c>
      <c r="AT935" s="145" t="s">
        <v>209</v>
      </c>
      <c r="AU935" s="145" t="s">
        <v>81</v>
      </c>
      <c r="AY935" s="19" t="s">
        <v>207</v>
      </c>
      <c r="BE935" s="146">
        <f>IF(N935="základní",J935,0)</f>
        <v>0</v>
      </c>
      <c r="BF935" s="146">
        <f>IF(N935="snížená",J935,0)</f>
        <v>0</v>
      </c>
      <c r="BG935" s="146">
        <f>IF(N935="zákl. přenesená",J935,0)</f>
        <v>0</v>
      </c>
      <c r="BH935" s="146">
        <f>IF(N935="sníž. přenesená",J935,0)</f>
        <v>0</v>
      </c>
      <c r="BI935" s="146">
        <f>IF(N935="nulová",J935,0)</f>
        <v>0</v>
      </c>
      <c r="BJ935" s="19" t="s">
        <v>79</v>
      </c>
      <c r="BK935" s="146">
        <f>ROUND(I935*H935,2)</f>
        <v>0</v>
      </c>
      <c r="BL935" s="19" t="s">
        <v>351</v>
      </c>
      <c r="BM935" s="145" t="s">
        <v>1311</v>
      </c>
    </row>
    <row r="936" spans="2:65" s="1" customFormat="1" ht="18">
      <c r="B936" s="34"/>
      <c r="D936" s="147" t="s">
        <v>215</v>
      </c>
      <c r="F936" s="148" t="s">
        <v>1312</v>
      </c>
      <c r="I936" s="149"/>
      <c r="L936" s="34"/>
      <c r="M936" s="150"/>
      <c r="T936" s="55"/>
      <c r="AT936" s="19" t="s">
        <v>215</v>
      </c>
      <c r="AU936" s="19" t="s">
        <v>81</v>
      </c>
    </row>
    <row r="937" spans="2:65" s="1" customFormat="1" ht="10">
      <c r="B937" s="34"/>
      <c r="D937" s="151" t="s">
        <v>217</v>
      </c>
      <c r="F937" s="152" t="s">
        <v>1313</v>
      </c>
      <c r="I937" s="149"/>
      <c r="L937" s="34"/>
      <c r="M937" s="150"/>
      <c r="T937" s="55"/>
      <c r="AT937" s="19" t="s">
        <v>217</v>
      </c>
      <c r="AU937" s="19" t="s">
        <v>81</v>
      </c>
    </row>
    <row r="938" spans="2:65" s="13" customFormat="1" ht="10">
      <c r="B938" s="159"/>
      <c r="D938" s="147" t="s">
        <v>219</v>
      </c>
      <c r="E938" s="160" t="s">
        <v>19</v>
      </c>
      <c r="F938" s="161" t="s">
        <v>141</v>
      </c>
      <c r="H938" s="162">
        <v>446.03199999999998</v>
      </c>
      <c r="I938" s="163"/>
      <c r="L938" s="159"/>
      <c r="M938" s="164"/>
      <c r="T938" s="165"/>
      <c r="AT938" s="160" t="s">
        <v>219</v>
      </c>
      <c r="AU938" s="160" t="s">
        <v>81</v>
      </c>
      <c r="AV938" s="13" t="s">
        <v>81</v>
      </c>
      <c r="AW938" s="13" t="s">
        <v>33</v>
      </c>
      <c r="AX938" s="13" t="s">
        <v>79</v>
      </c>
      <c r="AY938" s="160" t="s">
        <v>207</v>
      </c>
    </row>
    <row r="939" spans="2:65" s="1" customFormat="1" ht="24.15" customHeight="1">
      <c r="B939" s="34"/>
      <c r="C939" s="134" t="s">
        <v>1314</v>
      </c>
      <c r="D939" s="134" t="s">
        <v>209</v>
      </c>
      <c r="E939" s="135" t="s">
        <v>1315</v>
      </c>
      <c r="F939" s="136" t="s">
        <v>1316</v>
      </c>
      <c r="G939" s="137" t="s">
        <v>212</v>
      </c>
      <c r="H939" s="138">
        <v>446.03199999999998</v>
      </c>
      <c r="I939" s="139"/>
      <c r="J939" s="140">
        <f>ROUND(I939*H939,2)</f>
        <v>0</v>
      </c>
      <c r="K939" s="136" t="s">
        <v>213</v>
      </c>
      <c r="L939" s="34"/>
      <c r="M939" s="141" t="s">
        <v>19</v>
      </c>
      <c r="N939" s="142" t="s">
        <v>43</v>
      </c>
      <c r="P939" s="143">
        <f>O939*H939</f>
        <v>0</v>
      </c>
      <c r="Q939" s="143">
        <v>6.0000000000000002E-5</v>
      </c>
      <c r="R939" s="143">
        <f>Q939*H939</f>
        <v>2.6761919999999998E-2</v>
      </c>
      <c r="S939" s="143">
        <v>0</v>
      </c>
      <c r="T939" s="144">
        <f>S939*H939</f>
        <v>0</v>
      </c>
      <c r="AR939" s="145" t="s">
        <v>351</v>
      </c>
      <c r="AT939" s="145" t="s">
        <v>209</v>
      </c>
      <c r="AU939" s="145" t="s">
        <v>81</v>
      </c>
      <c r="AY939" s="19" t="s">
        <v>207</v>
      </c>
      <c r="BE939" s="146">
        <f>IF(N939="základní",J939,0)</f>
        <v>0</v>
      </c>
      <c r="BF939" s="146">
        <f>IF(N939="snížená",J939,0)</f>
        <v>0</v>
      </c>
      <c r="BG939" s="146">
        <f>IF(N939="zákl. přenesená",J939,0)</f>
        <v>0</v>
      </c>
      <c r="BH939" s="146">
        <f>IF(N939="sníž. přenesená",J939,0)</f>
        <v>0</v>
      </c>
      <c r="BI939" s="146">
        <f>IF(N939="nulová",J939,0)</f>
        <v>0</v>
      </c>
      <c r="BJ939" s="19" t="s">
        <v>79</v>
      </c>
      <c r="BK939" s="146">
        <f>ROUND(I939*H939,2)</f>
        <v>0</v>
      </c>
      <c r="BL939" s="19" t="s">
        <v>351</v>
      </c>
      <c r="BM939" s="145" t="s">
        <v>1317</v>
      </c>
    </row>
    <row r="940" spans="2:65" s="1" customFormat="1" ht="10">
      <c r="B940" s="34"/>
      <c r="D940" s="147" t="s">
        <v>215</v>
      </c>
      <c r="F940" s="148" t="s">
        <v>1318</v>
      </c>
      <c r="I940" s="149"/>
      <c r="L940" s="34"/>
      <c r="M940" s="150"/>
      <c r="T940" s="55"/>
      <c r="AT940" s="19" t="s">
        <v>215</v>
      </c>
      <c r="AU940" s="19" t="s">
        <v>81</v>
      </c>
    </row>
    <row r="941" spans="2:65" s="1" customFormat="1" ht="10">
      <c r="B941" s="34"/>
      <c r="D941" s="151" t="s">
        <v>217</v>
      </c>
      <c r="F941" s="152" t="s">
        <v>1319</v>
      </c>
      <c r="I941" s="149"/>
      <c r="L941" s="34"/>
      <c r="M941" s="150"/>
      <c r="T941" s="55"/>
      <c r="AT941" s="19" t="s">
        <v>217</v>
      </c>
      <c r="AU941" s="19" t="s">
        <v>81</v>
      </c>
    </row>
    <row r="942" spans="2:65" s="13" customFormat="1" ht="10">
      <c r="B942" s="159"/>
      <c r="D942" s="147" t="s">
        <v>219</v>
      </c>
      <c r="E942" s="160" t="s">
        <v>19</v>
      </c>
      <c r="F942" s="161" t="s">
        <v>141</v>
      </c>
      <c r="H942" s="162">
        <v>446.03199999999998</v>
      </c>
      <c r="I942" s="163"/>
      <c r="L942" s="159"/>
      <c r="M942" s="164"/>
      <c r="T942" s="165"/>
      <c r="AT942" s="160" t="s">
        <v>219</v>
      </c>
      <c r="AU942" s="160" t="s">
        <v>81</v>
      </c>
      <c r="AV942" s="13" t="s">
        <v>81</v>
      </c>
      <c r="AW942" s="13" t="s">
        <v>33</v>
      </c>
      <c r="AX942" s="13" t="s">
        <v>79</v>
      </c>
      <c r="AY942" s="160" t="s">
        <v>207</v>
      </c>
    </row>
    <row r="943" spans="2:65" s="1" customFormat="1" ht="24.15" customHeight="1">
      <c r="B943" s="34"/>
      <c r="C943" s="134" t="s">
        <v>1320</v>
      </c>
      <c r="D943" s="134" t="s">
        <v>209</v>
      </c>
      <c r="E943" s="135" t="s">
        <v>1321</v>
      </c>
      <c r="F943" s="136" t="s">
        <v>1322</v>
      </c>
      <c r="G943" s="137" t="s">
        <v>212</v>
      </c>
      <c r="H943" s="138">
        <v>4.29</v>
      </c>
      <c r="I943" s="139"/>
      <c r="J943" s="140">
        <f>ROUND(I943*H943,2)</f>
        <v>0</v>
      </c>
      <c r="K943" s="136" t="s">
        <v>213</v>
      </c>
      <c r="L943" s="34"/>
      <c r="M943" s="141" t="s">
        <v>19</v>
      </c>
      <c r="N943" s="142" t="s">
        <v>43</v>
      </c>
      <c r="P943" s="143">
        <f>O943*H943</f>
        <v>0</v>
      </c>
      <c r="Q943" s="143">
        <v>1.2E-4</v>
      </c>
      <c r="R943" s="143">
        <f>Q943*H943</f>
        <v>5.1480000000000004E-4</v>
      </c>
      <c r="S943" s="143">
        <v>0</v>
      </c>
      <c r="T943" s="144">
        <f>S943*H943</f>
        <v>0</v>
      </c>
      <c r="AR943" s="145" t="s">
        <v>351</v>
      </c>
      <c r="AT943" s="145" t="s">
        <v>209</v>
      </c>
      <c r="AU943" s="145" t="s">
        <v>81</v>
      </c>
      <c r="AY943" s="19" t="s">
        <v>207</v>
      </c>
      <c r="BE943" s="146">
        <f>IF(N943="základní",J943,0)</f>
        <v>0</v>
      </c>
      <c r="BF943" s="146">
        <f>IF(N943="snížená",J943,0)</f>
        <v>0</v>
      </c>
      <c r="BG943" s="146">
        <f>IF(N943="zákl. přenesená",J943,0)</f>
        <v>0</v>
      </c>
      <c r="BH943" s="146">
        <f>IF(N943="sníž. přenesená",J943,0)</f>
        <v>0</v>
      </c>
      <c r="BI943" s="146">
        <f>IF(N943="nulová",J943,0)</f>
        <v>0</v>
      </c>
      <c r="BJ943" s="19" t="s">
        <v>79</v>
      </c>
      <c r="BK943" s="146">
        <f>ROUND(I943*H943,2)</f>
        <v>0</v>
      </c>
      <c r="BL943" s="19" t="s">
        <v>351</v>
      </c>
      <c r="BM943" s="145" t="s">
        <v>1323</v>
      </c>
    </row>
    <row r="944" spans="2:65" s="1" customFormat="1" ht="18">
      <c r="B944" s="34"/>
      <c r="D944" s="147" t="s">
        <v>215</v>
      </c>
      <c r="F944" s="148" t="s">
        <v>1324</v>
      </c>
      <c r="I944" s="149"/>
      <c r="L944" s="34"/>
      <c r="M944" s="150"/>
      <c r="T944" s="55"/>
      <c r="AT944" s="19" t="s">
        <v>215</v>
      </c>
      <c r="AU944" s="19" t="s">
        <v>81</v>
      </c>
    </row>
    <row r="945" spans="2:65" s="1" customFormat="1" ht="10">
      <c r="B945" s="34"/>
      <c r="D945" s="151" t="s">
        <v>217</v>
      </c>
      <c r="F945" s="152" t="s">
        <v>1325</v>
      </c>
      <c r="I945" s="149"/>
      <c r="L945" s="34"/>
      <c r="M945" s="150"/>
      <c r="T945" s="55"/>
      <c r="AT945" s="19" t="s">
        <v>217</v>
      </c>
      <c r="AU945" s="19" t="s">
        <v>81</v>
      </c>
    </row>
    <row r="946" spans="2:65" s="13" customFormat="1" ht="20">
      <c r="B946" s="159"/>
      <c r="D946" s="147" t="s">
        <v>219</v>
      </c>
      <c r="E946" s="160" t="s">
        <v>19</v>
      </c>
      <c r="F946" s="161" t="s">
        <v>1307</v>
      </c>
      <c r="H946" s="162">
        <v>4.29</v>
      </c>
      <c r="I946" s="163"/>
      <c r="L946" s="159"/>
      <c r="M946" s="164"/>
      <c r="T946" s="165"/>
      <c r="AT946" s="160" t="s">
        <v>219</v>
      </c>
      <c r="AU946" s="160" t="s">
        <v>81</v>
      </c>
      <c r="AV946" s="13" t="s">
        <v>81</v>
      </c>
      <c r="AW946" s="13" t="s">
        <v>33</v>
      </c>
      <c r="AX946" s="13" t="s">
        <v>79</v>
      </c>
      <c r="AY946" s="160" t="s">
        <v>207</v>
      </c>
    </row>
    <row r="947" spans="2:65" s="1" customFormat="1" ht="24.15" customHeight="1">
      <c r="B947" s="34"/>
      <c r="C947" s="134" t="s">
        <v>1326</v>
      </c>
      <c r="D947" s="134" t="s">
        <v>209</v>
      </c>
      <c r="E947" s="135" t="s">
        <v>1327</v>
      </c>
      <c r="F947" s="136" t="s">
        <v>1328</v>
      </c>
      <c r="G947" s="137" t="s">
        <v>212</v>
      </c>
      <c r="H947" s="138">
        <v>4.29</v>
      </c>
      <c r="I947" s="139"/>
      <c r="J947" s="140">
        <f>ROUND(I947*H947,2)</f>
        <v>0</v>
      </c>
      <c r="K947" s="136" t="s">
        <v>213</v>
      </c>
      <c r="L947" s="34"/>
      <c r="M947" s="141" t="s">
        <v>19</v>
      </c>
      <c r="N947" s="142" t="s">
        <v>43</v>
      </c>
      <c r="P947" s="143">
        <f>O947*H947</f>
        <v>0</v>
      </c>
      <c r="Q947" s="143">
        <v>1.2E-4</v>
      </c>
      <c r="R947" s="143">
        <f>Q947*H947</f>
        <v>5.1480000000000004E-4</v>
      </c>
      <c r="S947" s="143">
        <v>0</v>
      </c>
      <c r="T947" s="144">
        <f>S947*H947</f>
        <v>0</v>
      </c>
      <c r="AR947" s="145" t="s">
        <v>351</v>
      </c>
      <c r="AT947" s="145" t="s">
        <v>209</v>
      </c>
      <c r="AU947" s="145" t="s">
        <v>81</v>
      </c>
      <c r="AY947" s="19" t="s">
        <v>207</v>
      </c>
      <c r="BE947" s="146">
        <f>IF(N947="základní",J947,0)</f>
        <v>0</v>
      </c>
      <c r="BF947" s="146">
        <f>IF(N947="snížená",J947,0)</f>
        <v>0</v>
      </c>
      <c r="BG947" s="146">
        <f>IF(N947="zákl. přenesená",J947,0)</f>
        <v>0</v>
      </c>
      <c r="BH947" s="146">
        <f>IF(N947="sníž. přenesená",J947,0)</f>
        <v>0</v>
      </c>
      <c r="BI947" s="146">
        <f>IF(N947="nulová",J947,0)</f>
        <v>0</v>
      </c>
      <c r="BJ947" s="19" t="s">
        <v>79</v>
      </c>
      <c r="BK947" s="146">
        <f>ROUND(I947*H947,2)</f>
        <v>0</v>
      </c>
      <c r="BL947" s="19" t="s">
        <v>351</v>
      </c>
      <c r="BM947" s="145" t="s">
        <v>1329</v>
      </c>
    </row>
    <row r="948" spans="2:65" s="1" customFormat="1" ht="18">
      <c r="B948" s="34"/>
      <c r="D948" s="147" t="s">
        <v>215</v>
      </c>
      <c r="F948" s="148" t="s">
        <v>1330</v>
      </c>
      <c r="I948" s="149"/>
      <c r="L948" s="34"/>
      <c r="M948" s="150"/>
      <c r="T948" s="55"/>
      <c r="AT948" s="19" t="s">
        <v>215</v>
      </c>
      <c r="AU948" s="19" t="s">
        <v>81</v>
      </c>
    </row>
    <row r="949" spans="2:65" s="1" customFormat="1" ht="10">
      <c r="B949" s="34"/>
      <c r="D949" s="151" t="s">
        <v>217</v>
      </c>
      <c r="F949" s="152" t="s">
        <v>1331</v>
      </c>
      <c r="I949" s="149"/>
      <c r="L949" s="34"/>
      <c r="M949" s="150"/>
      <c r="T949" s="55"/>
      <c r="AT949" s="19" t="s">
        <v>217</v>
      </c>
      <c r="AU949" s="19" t="s">
        <v>81</v>
      </c>
    </row>
    <row r="950" spans="2:65" s="13" customFormat="1" ht="20">
      <c r="B950" s="159"/>
      <c r="D950" s="147" t="s">
        <v>219</v>
      </c>
      <c r="E950" s="160" t="s">
        <v>19</v>
      </c>
      <c r="F950" s="161" t="s">
        <v>1307</v>
      </c>
      <c r="H950" s="162">
        <v>4.29</v>
      </c>
      <c r="I950" s="163"/>
      <c r="L950" s="159"/>
      <c r="M950" s="164"/>
      <c r="T950" s="165"/>
      <c r="AT950" s="160" t="s">
        <v>219</v>
      </c>
      <c r="AU950" s="160" t="s">
        <v>81</v>
      </c>
      <c r="AV950" s="13" t="s">
        <v>81</v>
      </c>
      <c r="AW950" s="13" t="s">
        <v>33</v>
      </c>
      <c r="AX950" s="13" t="s">
        <v>79</v>
      </c>
      <c r="AY950" s="160" t="s">
        <v>207</v>
      </c>
    </row>
    <row r="951" spans="2:65" s="11" customFormat="1" ht="22.75" customHeight="1">
      <c r="B951" s="122"/>
      <c r="D951" s="123" t="s">
        <v>71</v>
      </c>
      <c r="E951" s="132" t="s">
        <v>1332</v>
      </c>
      <c r="F951" s="132" t="s">
        <v>1333</v>
      </c>
      <c r="I951" s="125"/>
      <c r="J951" s="133">
        <f>BK951</f>
        <v>0</v>
      </c>
      <c r="L951" s="122"/>
      <c r="M951" s="127"/>
      <c r="P951" s="128">
        <f>SUM(P952:P989)</f>
        <v>0</v>
      </c>
      <c r="R951" s="128">
        <f>SUM(R952:R989)</f>
        <v>0.65680499999999997</v>
      </c>
      <c r="T951" s="129">
        <f>SUM(T952:T989)</f>
        <v>0.13573969999999999</v>
      </c>
      <c r="AR951" s="123" t="s">
        <v>81</v>
      </c>
      <c r="AT951" s="130" t="s">
        <v>71</v>
      </c>
      <c r="AU951" s="130" t="s">
        <v>79</v>
      </c>
      <c r="AY951" s="123" t="s">
        <v>207</v>
      </c>
      <c r="BK951" s="131">
        <f>SUM(BK952:BK989)</f>
        <v>0</v>
      </c>
    </row>
    <row r="952" spans="2:65" s="1" customFormat="1" ht="24.15" customHeight="1">
      <c r="B952" s="34"/>
      <c r="C952" s="134" t="s">
        <v>1334</v>
      </c>
      <c r="D952" s="134" t="s">
        <v>209</v>
      </c>
      <c r="E952" s="135" t="s">
        <v>1335</v>
      </c>
      <c r="F952" s="136" t="s">
        <v>1336</v>
      </c>
      <c r="G952" s="137" t="s">
        <v>212</v>
      </c>
      <c r="H952" s="138">
        <v>437.87</v>
      </c>
      <c r="I952" s="139"/>
      <c r="J952" s="140">
        <f>ROUND(I952*H952,2)</f>
        <v>0</v>
      </c>
      <c r="K952" s="136" t="s">
        <v>213</v>
      </c>
      <c r="L952" s="34"/>
      <c r="M952" s="141" t="s">
        <v>19</v>
      </c>
      <c r="N952" s="142" t="s">
        <v>43</v>
      </c>
      <c r="P952" s="143">
        <f>O952*H952</f>
        <v>0</v>
      </c>
      <c r="Q952" s="143">
        <v>0</v>
      </c>
      <c r="R952" s="143">
        <f>Q952*H952</f>
        <v>0</v>
      </c>
      <c r="S952" s="143">
        <v>0</v>
      </c>
      <c r="T952" s="144">
        <f>S952*H952</f>
        <v>0</v>
      </c>
      <c r="AR952" s="145" t="s">
        <v>351</v>
      </c>
      <c r="AT952" s="145" t="s">
        <v>209</v>
      </c>
      <c r="AU952" s="145" t="s">
        <v>81</v>
      </c>
      <c r="AY952" s="19" t="s">
        <v>207</v>
      </c>
      <c r="BE952" s="146">
        <f>IF(N952="základní",J952,0)</f>
        <v>0</v>
      </c>
      <c r="BF952" s="146">
        <f>IF(N952="snížená",J952,0)</f>
        <v>0</v>
      </c>
      <c r="BG952" s="146">
        <f>IF(N952="zákl. přenesená",J952,0)</f>
        <v>0</v>
      </c>
      <c r="BH952" s="146">
        <f>IF(N952="sníž. přenesená",J952,0)</f>
        <v>0</v>
      </c>
      <c r="BI952" s="146">
        <f>IF(N952="nulová",J952,0)</f>
        <v>0</v>
      </c>
      <c r="BJ952" s="19" t="s">
        <v>79</v>
      </c>
      <c r="BK952" s="146">
        <f>ROUND(I952*H952,2)</f>
        <v>0</v>
      </c>
      <c r="BL952" s="19" t="s">
        <v>351</v>
      </c>
      <c r="BM952" s="145" t="s">
        <v>1337</v>
      </c>
    </row>
    <row r="953" spans="2:65" s="1" customFormat="1" ht="10">
      <c r="B953" s="34"/>
      <c r="D953" s="147" t="s">
        <v>215</v>
      </c>
      <c r="F953" s="148" t="s">
        <v>1338</v>
      </c>
      <c r="I953" s="149"/>
      <c r="L953" s="34"/>
      <c r="M953" s="150"/>
      <c r="T953" s="55"/>
      <c r="AT953" s="19" t="s">
        <v>215</v>
      </c>
      <c r="AU953" s="19" t="s">
        <v>81</v>
      </c>
    </row>
    <row r="954" spans="2:65" s="1" customFormat="1" ht="10">
      <c r="B954" s="34"/>
      <c r="D954" s="151" t="s">
        <v>217</v>
      </c>
      <c r="F954" s="152" t="s">
        <v>1339</v>
      </c>
      <c r="I954" s="149"/>
      <c r="L954" s="34"/>
      <c r="M954" s="150"/>
      <c r="T954" s="55"/>
      <c r="AT954" s="19" t="s">
        <v>217</v>
      </c>
      <c r="AU954" s="19" t="s">
        <v>81</v>
      </c>
    </row>
    <row r="955" spans="2:65" s="13" customFormat="1" ht="10">
      <c r="B955" s="159"/>
      <c r="D955" s="147" t="s">
        <v>219</v>
      </c>
      <c r="E955" s="160" t="s">
        <v>19</v>
      </c>
      <c r="F955" s="161" t="s">
        <v>139</v>
      </c>
      <c r="H955" s="162">
        <v>437.87</v>
      </c>
      <c r="I955" s="163"/>
      <c r="L955" s="159"/>
      <c r="M955" s="164"/>
      <c r="T955" s="165"/>
      <c r="AT955" s="160" t="s">
        <v>219</v>
      </c>
      <c r="AU955" s="160" t="s">
        <v>81</v>
      </c>
      <c r="AV955" s="13" t="s">
        <v>81</v>
      </c>
      <c r="AW955" s="13" t="s">
        <v>33</v>
      </c>
      <c r="AX955" s="13" t="s">
        <v>79</v>
      </c>
      <c r="AY955" s="160" t="s">
        <v>207</v>
      </c>
    </row>
    <row r="956" spans="2:65" s="1" customFormat="1" ht="16.5" customHeight="1">
      <c r="B956" s="34"/>
      <c r="C956" s="134" t="s">
        <v>1340</v>
      </c>
      <c r="D956" s="134" t="s">
        <v>209</v>
      </c>
      <c r="E956" s="135" t="s">
        <v>1341</v>
      </c>
      <c r="F956" s="136" t="s">
        <v>1342</v>
      </c>
      <c r="G956" s="137" t="s">
        <v>212</v>
      </c>
      <c r="H956" s="138">
        <v>437.87</v>
      </c>
      <c r="I956" s="139"/>
      <c r="J956" s="140">
        <f>ROUND(I956*H956,2)</f>
        <v>0</v>
      </c>
      <c r="K956" s="136" t="s">
        <v>213</v>
      </c>
      <c r="L956" s="34"/>
      <c r="M956" s="141" t="s">
        <v>19</v>
      </c>
      <c r="N956" s="142" t="s">
        <v>43</v>
      </c>
      <c r="P956" s="143">
        <f>O956*H956</f>
        <v>0</v>
      </c>
      <c r="Q956" s="143">
        <v>1E-3</v>
      </c>
      <c r="R956" s="143">
        <f>Q956*H956</f>
        <v>0.43787000000000004</v>
      </c>
      <c r="S956" s="143">
        <v>3.1E-4</v>
      </c>
      <c r="T956" s="144">
        <f>S956*H956</f>
        <v>0.13573969999999999</v>
      </c>
      <c r="AR956" s="145" t="s">
        <v>351</v>
      </c>
      <c r="AT956" s="145" t="s">
        <v>209</v>
      </c>
      <c r="AU956" s="145" t="s">
        <v>81</v>
      </c>
      <c r="AY956" s="19" t="s">
        <v>207</v>
      </c>
      <c r="BE956" s="146">
        <f>IF(N956="základní",J956,0)</f>
        <v>0</v>
      </c>
      <c r="BF956" s="146">
        <f>IF(N956="snížená",J956,0)</f>
        <v>0</v>
      </c>
      <c r="BG956" s="146">
        <f>IF(N956="zákl. přenesená",J956,0)</f>
        <v>0</v>
      </c>
      <c r="BH956" s="146">
        <f>IF(N956="sníž. přenesená",J956,0)</f>
        <v>0</v>
      </c>
      <c r="BI956" s="146">
        <f>IF(N956="nulová",J956,0)</f>
        <v>0</v>
      </c>
      <c r="BJ956" s="19" t="s">
        <v>79</v>
      </c>
      <c r="BK956" s="146">
        <f>ROUND(I956*H956,2)</f>
        <v>0</v>
      </c>
      <c r="BL956" s="19" t="s">
        <v>351</v>
      </c>
      <c r="BM956" s="145" t="s">
        <v>1343</v>
      </c>
    </row>
    <row r="957" spans="2:65" s="1" customFormat="1" ht="10">
      <c r="B957" s="34"/>
      <c r="D957" s="147" t="s">
        <v>215</v>
      </c>
      <c r="F957" s="148" t="s">
        <v>1344</v>
      </c>
      <c r="I957" s="149"/>
      <c r="L957" s="34"/>
      <c r="M957" s="150"/>
      <c r="T957" s="55"/>
      <c r="AT957" s="19" t="s">
        <v>215</v>
      </c>
      <c r="AU957" s="19" t="s">
        <v>81</v>
      </c>
    </row>
    <row r="958" spans="2:65" s="1" customFormat="1" ht="10">
      <c r="B958" s="34"/>
      <c r="D958" s="151" t="s">
        <v>217</v>
      </c>
      <c r="F958" s="152" t="s">
        <v>1345</v>
      </c>
      <c r="I958" s="149"/>
      <c r="L958" s="34"/>
      <c r="M958" s="150"/>
      <c r="T958" s="55"/>
      <c r="AT958" s="19" t="s">
        <v>217</v>
      </c>
      <c r="AU958" s="19" t="s">
        <v>81</v>
      </c>
    </row>
    <row r="959" spans="2:65" s="13" customFormat="1" ht="10">
      <c r="B959" s="159"/>
      <c r="D959" s="147" t="s">
        <v>219</v>
      </c>
      <c r="E959" s="160" t="s">
        <v>19</v>
      </c>
      <c r="F959" s="161" t="s">
        <v>139</v>
      </c>
      <c r="H959" s="162">
        <v>437.87</v>
      </c>
      <c r="I959" s="163"/>
      <c r="L959" s="159"/>
      <c r="M959" s="164"/>
      <c r="T959" s="165"/>
      <c r="AT959" s="160" t="s">
        <v>219</v>
      </c>
      <c r="AU959" s="160" t="s">
        <v>81</v>
      </c>
      <c r="AV959" s="13" t="s">
        <v>81</v>
      </c>
      <c r="AW959" s="13" t="s">
        <v>33</v>
      </c>
      <c r="AX959" s="13" t="s">
        <v>79</v>
      </c>
      <c r="AY959" s="160" t="s">
        <v>207</v>
      </c>
    </row>
    <row r="960" spans="2:65" s="1" customFormat="1" ht="16.5" customHeight="1">
      <c r="B960" s="34"/>
      <c r="C960" s="134" t="s">
        <v>1346</v>
      </c>
      <c r="D960" s="134" t="s">
        <v>209</v>
      </c>
      <c r="E960" s="135" t="s">
        <v>1347</v>
      </c>
      <c r="F960" s="136" t="s">
        <v>1348</v>
      </c>
      <c r="G960" s="137" t="s">
        <v>212</v>
      </c>
      <c r="H960" s="138">
        <v>126.16</v>
      </c>
      <c r="I960" s="139"/>
      <c r="J960" s="140">
        <f>ROUND(I960*H960,2)</f>
        <v>0</v>
      </c>
      <c r="K960" s="136" t="s">
        <v>213</v>
      </c>
      <c r="L960" s="34"/>
      <c r="M960" s="141" t="s">
        <v>19</v>
      </c>
      <c r="N960" s="142" t="s">
        <v>43</v>
      </c>
      <c r="P960" s="143">
        <f>O960*H960</f>
        <v>0</v>
      </c>
      <c r="Q960" s="143">
        <v>0</v>
      </c>
      <c r="R960" s="143">
        <f>Q960*H960</f>
        <v>0</v>
      </c>
      <c r="S960" s="143">
        <v>0</v>
      </c>
      <c r="T960" s="144">
        <f>S960*H960</f>
        <v>0</v>
      </c>
      <c r="AR960" s="145" t="s">
        <v>351</v>
      </c>
      <c r="AT960" s="145" t="s">
        <v>209</v>
      </c>
      <c r="AU960" s="145" t="s">
        <v>81</v>
      </c>
      <c r="AY960" s="19" t="s">
        <v>207</v>
      </c>
      <c r="BE960" s="146">
        <f>IF(N960="základní",J960,0)</f>
        <v>0</v>
      </c>
      <c r="BF960" s="146">
        <f>IF(N960="snížená",J960,0)</f>
        <v>0</v>
      </c>
      <c r="BG960" s="146">
        <f>IF(N960="zákl. přenesená",J960,0)</f>
        <v>0</v>
      </c>
      <c r="BH960" s="146">
        <f>IF(N960="sníž. přenesená",J960,0)</f>
        <v>0</v>
      </c>
      <c r="BI960" s="146">
        <f>IF(N960="nulová",J960,0)</f>
        <v>0</v>
      </c>
      <c r="BJ960" s="19" t="s">
        <v>79</v>
      </c>
      <c r="BK960" s="146">
        <f>ROUND(I960*H960,2)</f>
        <v>0</v>
      </c>
      <c r="BL960" s="19" t="s">
        <v>351</v>
      </c>
      <c r="BM960" s="145" t="s">
        <v>1349</v>
      </c>
    </row>
    <row r="961" spans="2:65" s="1" customFormat="1" ht="18">
      <c r="B961" s="34"/>
      <c r="D961" s="147" t="s">
        <v>215</v>
      </c>
      <c r="F961" s="148" t="s">
        <v>1350</v>
      </c>
      <c r="I961" s="149"/>
      <c r="L961" s="34"/>
      <c r="M961" s="150"/>
      <c r="T961" s="55"/>
      <c r="AT961" s="19" t="s">
        <v>215</v>
      </c>
      <c r="AU961" s="19" t="s">
        <v>81</v>
      </c>
    </row>
    <row r="962" spans="2:65" s="1" customFormat="1" ht="10">
      <c r="B962" s="34"/>
      <c r="D962" s="151" t="s">
        <v>217</v>
      </c>
      <c r="F962" s="152" t="s">
        <v>1351</v>
      </c>
      <c r="I962" s="149"/>
      <c r="L962" s="34"/>
      <c r="M962" s="150"/>
      <c r="T962" s="55"/>
      <c r="AT962" s="19" t="s">
        <v>217</v>
      </c>
      <c r="AU962" s="19" t="s">
        <v>81</v>
      </c>
    </row>
    <row r="963" spans="2:65" s="12" customFormat="1" ht="10">
      <c r="B963" s="153"/>
      <c r="D963" s="147" t="s">
        <v>219</v>
      </c>
      <c r="E963" s="154" t="s">
        <v>1352</v>
      </c>
      <c r="F963" s="155" t="s">
        <v>473</v>
      </c>
      <c r="H963" s="154" t="s">
        <v>19</v>
      </c>
      <c r="I963" s="156"/>
      <c r="L963" s="153"/>
      <c r="M963" s="157"/>
      <c r="T963" s="158"/>
      <c r="AT963" s="154" t="s">
        <v>219</v>
      </c>
      <c r="AU963" s="154" t="s">
        <v>81</v>
      </c>
      <c r="AV963" s="12" t="s">
        <v>79</v>
      </c>
      <c r="AW963" s="12" t="s">
        <v>33</v>
      </c>
      <c r="AX963" s="12" t="s">
        <v>72</v>
      </c>
      <c r="AY963" s="154" t="s">
        <v>207</v>
      </c>
    </row>
    <row r="964" spans="2:65" s="13" customFormat="1" ht="10">
      <c r="B964" s="159"/>
      <c r="D964" s="147" t="s">
        <v>219</v>
      </c>
      <c r="E964" s="160" t="s">
        <v>19</v>
      </c>
      <c r="F964" s="161" t="s">
        <v>474</v>
      </c>
      <c r="H964" s="162">
        <v>126.16</v>
      </c>
      <c r="I964" s="163"/>
      <c r="L964" s="159"/>
      <c r="M964" s="164"/>
      <c r="T964" s="165"/>
      <c r="AT964" s="160" t="s">
        <v>219</v>
      </c>
      <c r="AU964" s="160" t="s">
        <v>81</v>
      </c>
      <c r="AV964" s="13" t="s">
        <v>81</v>
      </c>
      <c r="AW964" s="13" t="s">
        <v>33</v>
      </c>
      <c r="AX964" s="13" t="s">
        <v>72</v>
      </c>
      <c r="AY964" s="160" t="s">
        <v>207</v>
      </c>
    </row>
    <row r="965" spans="2:65" s="14" customFormat="1" ht="10">
      <c r="B965" s="166"/>
      <c r="D965" s="147" t="s">
        <v>219</v>
      </c>
      <c r="E965" s="167" t="s">
        <v>19</v>
      </c>
      <c r="F965" s="168" t="s">
        <v>222</v>
      </c>
      <c r="H965" s="169">
        <v>126.16</v>
      </c>
      <c r="I965" s="170"/>
      <c r="L965" s="166"/>
      <c r="M965" s="171"/>
      <c r="T965" s="172"/>
      <c r="AT965" s="167" t="s">
        <v>219</v>
      </c>
      <c r="AU965" s="167" t="s">
        <v>81</v>
      </c>
      <c r="AV965" s="14" t="s">
        <v>111</v>
      </c>
      <c r="AW965" s="14" t="s">
        <v>33</v>
      </c>
      <c r="AX965" s="14" t="s">
        <v>79</v>
      </c>
      <c r="AY965" s="167" t="s">
        <v>207</v>
      </c>
    </row>
    <row r="966" spans="2:65" s="1" customFormat="1" ht="21.75" customHeight="1">
      <c r="B966" s="34"/>
      <c r="C966" s="134" t="s">
        <v>1353</v>
      </c>
      <c r="D966" s="134" t="s">
        <v>209</v>
      </c>
      <c r="E966" s="135" t="s">
        <v>1354</v>
      </c>
      <c r="F966" s="136" t="s">
        <v>1355</v>
      </c>
      <c r="G966" s="137" t="s">
        <v>212</v>
      </c>
      <c r="H966" s="138">
        <v>55.23</v>
      </c>
      <c r="I966" s="139"/>
      <c r="J966" s="140">
        <f>ROUND(I966*H966,2)</f>
        <v>0</v>
      </c>
      <c r="K966" s="136" t="s">
        <v>213</v>
      </c>
      <c r="L966" s="34"/>
      <c r="M966" s="141" t="s">
        <v>19</v>
      </c>
      <c r="N966" s="142" t="s">
        <v>43</v>
      </c>
      <c r="P966" s="143">
        <f>O966*H966</f>
        <v>0</v>
      </c>
      <c r="Q966" s="143">
        <v>0</v>
      </c>
      <c r="R966" s="143">
        <f>Q966*H966</f>
        <v>0</v>
      </c>
      <c r="S966" s="143">
        <v>0</v>
      </c>
      <c r="T966" s="144">
        <f>S966*H966</f>
        <v>0</v>
      </c>
      <c r="AR966" s="145" t="s">
        <v>111</v>
      </c>
      <c r="AT966" s="145" t="s">
        <v>209</v>
      </c>
      <c r="AU966" s="145" t="s">
        <v>81</v>
      </c>
      <c r="AY966" s="19" t="s">
        <v>207</v>
      </c>
      <c r="BE966" s="146">
        <f>IF(N966="základní",J966,0)</f>
        <v>0</v>
      </c>
      <c r="BF966" s="146">
        <f>IF(N966="snížená",J966,0)</f>
        <v>0</v>
      </c>
      <c r="BG966" s="146">
        <f>IF(N966="zákl. přenesená",J966,0)</f>
        <v>0</v>
      </c>
      <c r="BH966" s="146">
        <f>IF(N966="sníž. přenesená",J966,0)</f>
        <v>0</v>
      </c>
      <c r="BI966" s="146">
        <f>IF(N966="nulová",J966,0)</f>
        <v>0</v>
      </c>
      <c r="BJ966" s="19" t="s">
        <v>79</v>
      </c>
      <c r="BK966" s="146">
        <f>ROUND(I966*H966,2)</f>
        <v>0</v>
      </c>
      <c r="BL966" s="19" t="s">
        <v>111</v>
      </c>
      <c r="BM966" s="145" t="s">
        <v>1356</v>
      </c>
    </row>
    <row r="967" spans="2:65" s="1" customFormat="1" ht="27">
      <c r="B967" s="34"/>
      <c r="D967" s="147" t="s">
        <v>215</v>
      </c>
      <c r="F967" s="148" t="s">
        <v>1357</v>
      </c>
      <c r="I967" s="149"/>
      <c r="L967" s="34"/>
      <c r="M967" s="150"/>
      <c r="T967" s="55"/>
      <c r="AT967" s="19" t="s">
        <v>215</v>
      </c>
      <c r="AU967" s="19" t="s">
        <v>81</v>
      </c>
    </row>
    <row r="968" spans="2:65" s="1" customFormat="1" ht="10">
      <c r="B968" s="34"/>
      <c r="D968" s="151" t="s">
        <v>217</v>
      </c>
      <c r="F968" s="152" t="s">
        <v>1358</v>
      </c>
      <c r="I968" s="149"/>
      <c r="L968" s="34"/>
      <c r="M968" s="150"/>
      <c r="T968" s="55"/>
      <c r="AT968" s="19" t="s">
        <v>217</v>
      </c>
      <c r="AU968" s="19" t="s">
        <v>81</v>
      </c>
    </row>
    <row r="969" spans="2:65" s="12" customFormat="1" ht="10">
      <c r="B969" s="153"/>
      <c r="D969" s="147" t="s">
        <v>219</v>
      </c>
      <c r="E969" s="154" t="s">
        <v>19</v>
      </c>
      <c r="F969" s="155" t="s">
        <v>1359</v>
      </c>
      <c r="H969" s="154" t="s">
        <v>19</v>
      </c>
      <c r="I969" s="156"/>
      <c r="L969" s="153"/>
      <c r="M969" s="157"/>
      <c r="T969" s="158"/>
      <c r="AT969" s="154" t="s">
        <v>219</v>
      </c>
      <c r="AU969" s="154" t="s">
        <v>81</v>
      </c>
      <c r="AV969" s="12" t="s">
        <v>79</v>
      </c>
      <c r="AW969" s="12" t="s">
        <v>33</v>
      </c>
      <c r="AX969" s="12" t="s">
        <v>72</v>
      </c>
      <c r="AY969" s="154" t="s">
        <v>207</v>
      </c>
    </row>
    <row r="970" spans="2:65" s="13" customFormat="1" ht="10">
      <c r="B970" s="159"/>
      <c r="D970" s="147" t="s">
        <v>219</v>
      </c>
      <c r="E970" s="160" t="s">
        <v>19</v>
      </c>
      <c r="F970" s="161" t="s">
        <v>1360</v>
      </c>
      <c r="H970" s="162">
        <v>46.984000000000002</v>
      </c>
      <c r="I970" s="163"/>
      <c r="L970" s="159"/>
      <c r="M970" s="164"/>
      <c r="T970" s="165"/>
      <c r="AT970" s="160" t="s">
        <v>219</v>
      </c>
      <c r="AU970" s="160" t="s">
        <v>81</v>
      </c>
      <c r="AV970" s="13" t="s">
        <v>81</v>
      </c>
      <c r="AW970" s="13" t="s">
        <v>33</v>
      </c>
      <c r="AX970" s="13" t="s">
        <v>72</v>
      </c>
      <c r="AY970" s="160" t="s">
        <v>207</v>
      </c>
    </row>
    <row r="971" spans="2:65" s="13" customFormat="1" ht="10">
      <c r="B971" s="159"/>
      <c r="D971" s="147" t="s">
        <v>219</v>
      </c>
      <c r="E971" s="160" t="s">
        <v>19</v>
      </c>
      <c r="F971" s="161" t="s">
        <v>1361</v>
      </c>
      <c r="H971" s="162">
        <v>8.2460000000000004</v>
      </c>
      <c r="I971" s="163"/>
      <c r="L971" s="159"/>
      <c r="M971" s="164"/>
      <c r="T971" s="165"/>
      <c r="AT971" s="160" t="s">
        <v>219</v>
      </c>
      <c r="AU971" s="160" t="s">
        <v>81</v>
      </c>
      <c r="AV971" s="13" t="s">
        <v>81</v>
      </c>
      <c r="AW971" s="13" t="s">
        <v>33</v>
      </c>
      <c r="AX971" s="13" t="s">
        <v>72</v>
      </c>
      <c r="AY971" s="160" t="s">
        <v>207</v>
      </c>
    </row>
    <row r="972" spans="2:65" s="14" customFormat="1" ht="10">
      <c r="B972" s="166"/>
      <c r="D972" s="147" t="s">
        <v>219</v>
      </c>
      <c r="E972" s="167" t="s">
        <v>19</v>
      </c>
      <c r="F972" s="168" t="s">
        <v>222</v>
      </c>
      <c r="H972" s="169">
        <v>55.23</v>
      </c>
      <c r="I972" s="170"/>
      <c r="L972" s="166"/>
      <c r="M972" s="171"/>
      <c r="T972" s="172"/>
      <c r="AT972" s="167" t="s">
        <v>219</v>
      </c>
      <c r="AU972" s="167" t="s">
        <v>81</v>
      </c>
      <c r="AV972" s="14" t="s">
        <v>111</v>
      </c>
      <c r="AW972" s="14" t="s">
        <v>33</v>
      </c>
      <c r="AX972" s="14" t="s">
        <v>79</v>
      </c>
      <c r="AY972" s="167" t="s">
        <v>207</v>
      </c>
    </row>
    <row r="973" spans="2:65" s="1" customFormat="1" ht="16.5" customHeight="1">
      <c r="B973" s="34"/>
      <c r="C973" s="173" t="s">
        <v>1362</v>
      </c>
      <c r="D973" s="173" t="s">
        <v>223</v>
      </c>
      <c r="E973" s="174" t="s">
        <v>1363</v>
      </c>
      <c r="F973" s="175" t="s">
        <v>1364</v>
      </c>
      <c r="G973" s="176" t="s">
        <v>212</v>
      </c>
      <c r="H973" s="177">
        <v>190.46</v>
      </c>
      <c r="I973" s="178"/>
      <c r="J973" s="179">
        <f>ROUND(I973*H973,2)</f>
        <v>0</v>
      </c>
      <c r="K973" s="175" t="s">
        <v>213</v>
      </c>
      <c r="L973" s="180"/>
      <c r="M973" s="181" t="s">
        <v>19</v>
      </c>
      <c r="N973" s="182" t="s">
        <v>43</v>
      </c>
      <c r="P973" s="143">
        <f>O973*H973</f>
        <v>0</v>
      </c>
      <c r="Q973" s="143">
        <v>0</v>
      </c>
      <c r="R973" s="143">
        <f>Q973*H973</f>
        <v>0</v>
      </c>
      <c r="S973" s="143">
        <v>0</v>
      </c>
      <c r="T973" s="144">
        <f>S973*H973</f>
        <v>0</v>
      </c>
      <c r="AR973" s="145" t="s">
        <v>418</v>
      </c>
      <c r="AT973" s="145" t="s">
        <v>223</v>
      </c>
      <c r="AU973" s="145" t="s">
        <v>81</v>
      </c>
      <c r="AY973" s="19" t="s">
        <v>207</v>
      </c>
      <c r="BE973" s="146">
        <f>IF(N973="základní",J973,0)</f>
        <v>0</v>
      </c>
      <c r="BF973" s="146">
        <f>IF(N973="snížená",J973,0)</f>
        <v>0</v>
      </c>
      <c r="BG973" s="146">
        <f>IF(N973="zákl. přenesená",J973,0)</f>
        <v>0</v>
      </c>
      <c r="BH973" s="146">
        <f>IF(N973="sníž. přenesená",J973,0)</f>
        <v>0</v>
      </c>
      <c r="BI973" s="146">
        <f>IF(N973="nulová",J973,0)</f>
        <v>0</v>
      </c>
      <c r="BJ973" s="19" t="s">
        <v>79</v>
      </c>
      <c r="BK973" s="146">
        <f>ROUND(I973*H973,2)</f>
        <v>0</v>
      </c>
      <c r="BL973" s="19" t="s">
        <v>351</v>
      </c>
      <c r="BM973" s="145" t="s">
        <v>1365</v>
      </c>
    </row>
    <row r="974" spans="2:65" s="1" customFormat="1" ht="10">
      <c r="B974" s="34"/>
      <c r="D974" s="147" t="s">
        <v>215</v>
      </c>
      <c r="F974" s="148" t="s">
        <v>1364</v>
      </c>
      <c r="I974" s="149"/>
      <c r="L974" s="34"/>
      <c r="M974" s="150"/>
      <c r="T974" s="55"/>
      <c r="AT974" s="19" t="s">
        <v>215</v>
      </c>
      <c r="AU974" s="19" t="s">
        <v>81</v>
      </c>
    </row>
    <row r="975" spans="2:65" s="13" customFormat="1" ht="10">
      <c r="B975" s="159"/>
      <c r="D975" s="147" t="s">
        <v>219</v>
      </c>
      <c r="E975" s="160" t="s">
        <v>19</v>
      </c>
      <c r="F975" s="161" t="s">
        <v>1366</v>
      </c>
      <c r="H975" s="162">
        <v>181.39</v>
      </c>
      <c r="I975" s="163"/>
      <c r="L975" s="159"/>
      <c r="M975" s="164"/>
      <c r="T975" s="165"/>
      <c r="AT975" s="160" t="s">
        <v>219</v>
      </c>
      <c r="AU975" s="160" t="s">
        <v>81</v>
      </c>
      <c r="AV975" s="13" t="s">
        <v>81</v>
      </c>
      <c r="AW975" s="13" t="s">
        <v>33</v>
      </c>
      <c r="AX975" s="13" t="s">
        <v>79</v>
      </c>
      <c r="AY975" s="160" t="s">
        <v>207</v>
      </c>
    </row>
    <row r="976" spans="2:65" s="13" customFormat="1" ht="10">
      <c r="B976" s="159"/>
      <c r="D976" s="147" t="s">
        <v>219</v>
      </c>
      <c r="F976" s="161" t="s">
        <v>1367</v>
      </c>
      <c r="H976" s="162">
        <v>190.46</v>
      </c>
      <c r="I976" s="163"/>
      <c r="L976" s="159"/>
      <c r="M976" s="164"/>
      <c r="T976" s="165"/>
      <c r="AT976" s="160" t="s">
        <v>219</v>
      </c>
      <c r="AU976" s="160" t="s">
        <v>81</v>
      </c>
      <c r="AV976" s="13" t="s">
        <v>81</v>
      </c>
      <c r="AW976" s="13" t="s">
        <v>4</v>
      </c>
      <c r="AX976" s="13" t="s">
        <v>79</v>
      </c>
      <c r="AY976" s="160" t="s">
        <v>207</v>
      </c>
    </row>
    <row r="977" spans="2:65" s="1" customFormat="1" ht="24.15" customHeight="1">
      <c r="B977" s="34"/>
      <c r="C977" s="134" t="s">
        <v>1368</v>
      </c>
      <c r="D977" s="134" t="s">
        <v>209</v>
      </c>
      <c r="E977" s="135" t="s">
        <v>1369</v>
      </c>
      <c r="F977" s="136" t="s">
        <v>1370</v>
      </c>
      <c r="G977" s="137" t="s">
        <v>212</v>
      </c>
      <c r="H977" s="138">
        <v>437.87</v>
      </c>
      <c r="I977" s="139"/>
      <c r="J977" s="140">
        <f>ROUND(I977*H977,2)</f>
        <v>0</v>
      </c>
      <c r="K977" s="136" t="s">
        <v>213</v>
      </c>
      <c r="L977" s="34"/>
      <c r="M977" s="141" t="s">
        <v>19</v>
      </c>
      <c r="N977" s="142" t="s">
        <v>43</v>
      </c>
      <c r="P977" s="143">
        <f>O977*H977</f>
        <v>0</v>
      </c>
      <c r="Q977" s="143">
        <v>2.0000000000000001E-4</v>
      </c>
      <c r="R977" s="143">
        <f>Q977*H977</f>
        <v>8.7573999999999999E-2</v>
      </c>
      <c r="S977" s="143">
        <v>0</v>
      </c>
      <c r="T977" s="144">
        <f>S977*H977</f>
        <v>0</v>
      </c>
      <c r="AR977" s="145" t="s">
        <v>351</v>
      </c>
      <c r="AT977" s="145" t="s">
        <v>209</v>
      </c>
      <c r="AU977" s="145" t="s">
        <v>81</v>
      </c>
      <c r="AY977" s="19" t="s">
        <v>207</v>
      </c>
      <c r="BE977" s="146">
        <f>IF(N977="základní",J977,0)</f>
        <v>0</v>
      </c>
      <c r="BF977" s="146">
        <f>IF(N977="snížená",J977,0)</f>
        <v>0</v>
      </c>
      <c r="BG977" s="146">
        <f>IF(N977="zákl. přenesená",J977,0)</f>
        <v>0</v>
      </c>
      <c r="BH977" s="146">
        <f>IF(N977="sníž. přenesená",J977,0)</f>
        <v>0</v>
      </c>
      <c r="BI977" s="146">
        <f>IF(N977="nulová",J977,0)</f>
        <v>0</v>
      </c>
      <c r="BJ977" s="19" t="s">
        <v>79</v>
      </c>
      <c r="BK977" s="146">
        <f>ROUND(I977*H977,2)</f>
        <v>0</v>
      </c>
      <c r="BL977" s="19" t="s">
        <v>351</v>
      </c>
      <c r="BM977" s="145" t="s">
        <v>1371</v>
      </c>
    </row>
    <row r="978" spans="2:65" s="1" customFormat="1" ht="18">
      <c r="B978" s="34"/>
      <c r="D978" s="147" t="s">
        <v>215</v>
      </c>
      <c r="F978" s="148" t="s">
        <v>1372</v>
      </c>
      <c r="I978" s="149"/>
      <c r="L978" s="34"/>
      <c r="M978" s="150"/>
      <c r="T978" s="55"/>
      <c r="AT978" s="19" t="s">
        <v>215</v>
      </c>
      <c r="AU978" s="19" t="s">
        <v>81</v>
      </c>
    </row>
    <row r="979" spans="2:65" s="1" customFormat="1" ht="10">
      <c r="B979" s="34"/>
      <c r="D979" s="151" t="s">
        <v>217</v>
      </c>
      <c r="F979" s="152" t="s">
        <v>1373</v>
      </c>
      <c r="I979" s="149"/>
      <c r="L979" s="34"/>
      <c r="M979" s="150"/>
      <c r="T979" s="55"/>
      <c r="AT979" s="19" t="s">
        <v>217</v>
      </c>
      <c r="AU979" s="19" t="s">
        <v>81</v>
      </c>
    </row>
    <row r="980" spans="2:65" s="13" customFormat="1" ht="10">
      <c r="B980" s="159"/>
      <c r="D980" s="147" t="s">
        <v>219</v>
      </c>
      <c r="E980" s="160" t="s">
        <v>19</v>
      </c>
      <c r="F980" s="161" t="s">
        <v>139</v>
      </c>
      <c r="H980" s="162">
        <v>437.87</v>
      </c>
      <c r="I980" s="163"/>
      <c r="L980" s="159"/>
      <c r="M980" s="164"/>
      <c r="T980" s="165"/>
      <c r="AT980" s="160" t="s">
        <v>219</v>
      </c>
      <c r="AU980" s="160" t="s">
        <v>81</v>
      </c>
      <c r="AV980" s="13" t="s">
        <v>81</v>
      </c>
      <c r="AW980" s="13" t="s">
        <v>33</v>
      </c>
      <c r="AX980" s="13" t="s">
        <v>79</v>
      </c>
      <c r="AY980" s="160" t="s">
        <v>207</v>
      </c>
    </row>
    <row r="981" spans="2:65" s="1" customFormat="1" ht="24.15" customHeight="1">
      <c r="B981" s="34"/>
      <c r="C981" s="134" t="s">
        <v>1374</v>
      </c>
      <c r="D981" s="134" t="s">
        <v>209</v>
      </c>
      <c r="E981" s="135" t="s">
        <v>1375</v>
      </c>
      <c r="F981" s="136" t="s">
        <v>1376</v>
      </c>
      <c r="G981" s="137" t="s">
        <v>212</v>
      </c>
      <c r="H981" s="138">
        <v>437.87</v>
      </c>
      <c r="I981" s="139"/>
      <c r="J981" s="140">
        <f>ROUND(I981*H981,2)</f>
        <v>0</v>
      </c>
      <c r="K981" s="136" t="s">
        <v>213</v>
      </c>
      <c r="L981" s="34"/>
      <c r="M981" s="141" t="s">
        <v>19</v>
      </c>
      <c r="N981" s="142" t="s">
        <v>43</v>
      </c>
      <c r="P981" s="143">
        <f>O981*H981</f>
        <v>0</v>
      </c>
      <c r="Q981" s="143">
        <v>2.9E-4</v>
      </c>
      <c r="R981" s="143">
        <f>Q981*H981</f>
        <v>0.12698229999999999</v>
      </c>
      <c r="S981" s="143">
        <v>0</v>
      </c>
      <c r="T981" s="144">
        <f>S981*H981</f>
        <v>0</v>
      </c>
      <c r="AR981" s="145" t="s">
        <v>351</v>
      </c>
      <c r="AT981" s="145" t="s">
        <v>209</v>
      </c>
      <c r="AU981" s="145" t="s">
        <v>81</v>
      </c>
      <c r="AY981" s="19" t="s">
        <v>207</v>
      </c>
      <c r="BE981" s="146">
        <f>IF(N981="základní",J981,0)</f>
        <v>0</v>
      </c>
      <c r="BF981" s="146">
        <f>IF(N981="snížená",J981,0)</f>
        <v>0</v>
      </c>
      <c r="BG981" s="146">
        <f>IF(N981="zákl. přenesená",J981,0)</f>
        <v>0</v>
      </c>
      <c r="BH981" s="146">
        <f>IF(N981="sníž. přenesená",J981,0)</f>
        <v>0</v>
      </c>
      <c r="BI981" s="146">
        <f>IF(N981="nulová",J981,0)</f>
        <v>0</v>
      </c>
      <c r="BJ981" s="19" t="s">
        <v>79</v>
      </c>
      <c r="BK981" s="146">
        <f>ROUND(I981*H981,2)</f>
        <v>0</v>
      </c>
      <c r="BL981" s="19" t="s">
        <v>351</v>
      </c>
      <c r="BM981" s="145" t="s">
        <v>1377</v>
      </c>
    </row>
    <row r="982" spans="2:65" s="1" customFormat="1" ht="18">
      <c r="B982" s="34"/>
      <c r="D982" s="147" t="s">
        <v>215</v>
      </c>
      <c r="F982" s="148" t="s">
        <v>1378</v>
      </c>
      <c r="I982" s="149"/>
      <c r="L982" s="34"/>
      <c r="M982" s="150"/>
      <c r="T982" s="55"/>
      <c r="AT982" s="19" t="s">
        <v>215</v>
      </c>
      <c r="AU982" s="19" t="s">
        <v>81</v>
      </c>
    </row>
    <row r="983" spans="2:65" s="1" customFormat="1" ht="10">
      <c r="B983" s="34"/>
      <c r="D983" s="151" t="s">
        <v>217</v>
      </c>
      <c r="F983" s="152" t="s">
        <v>1379</v>
      </c>
      <c r="I983" s="149"/>
      <c r="L983" s="34"/>
      <c r="M983" s="150"/>
      <c r="T983" s="55"/>
      <c r="AT983" s="19" t="s">
        <v>217</v>
      </c>
      <c r="AU983" s="19" t="s">
        <v>81</v>
      </c>
    </row>
    <row r="984" spans="2:65" s="13" customFormat="1" ht="10">
      <c r="B984" s="159"/>
      <c r="D984" s="147" t="s">
        <v>219</v>
      </c>
      <c r="E984" s="160" t="s">
        <v>19</v>
      </c>
      <c r="F984" s="161" t="s">
        <v>1380</v>
      </c>
      <c r="H984" s="162">
        <v>437.87</v>
      </c>
      <c r="I984" s="163"/>
      <c r="L984" s="159"/>
      <c r="M984" s="164"/>
      <c r="T984" s="165"/>
      <c r="AT984" s="160" t="s">
        <v>219</v>
      </c>
      <c r="AU984" s="160" t="s">
        <v>81</v>
      </c>
      <c r="AV984" s="13" t="s">
        <v>81</v>
      </c>
      <c r="AW984" s="13" t="s">
        <v>33</v>
      </c>
      <c r="AX984" s="13" t="s">
        <v>72</v>
      </c>
      <c r="AY984" s="160" t="s">
        <v>207</v>
      </c>
    </row>
    <row r="985" spans="2:65" s="14" customFormat="1" ht="10">
      <c r="B985" s="166"/>
      <c r="D985" s="147" t="s">
        <v>219</v>
      </c>
      <c r="E985" s="167" t="s">
        <v>139</v>
      </c>
      <c r="F985" s="168" t="s">
        <v>222</v>
      </c>
      <c r="H985" s="169">
        <v>437.87</v>
      </c>
      <c r="I985" s="170"/>
      <c r="L985" s="166"/>
      <c r="M985" s="171"/>
      <c r="T985" s="172"/>
      <c r="AT985" s="167" t="s">
        <v>219</v>
      </c>
      <c r="AU985" s="167" t="s">
        <v>81</v>
      </c>
      <c r="AV985" s="14" t="s">
        <v>111</v>
      </c>
      <c r="AW985" s="14" t="s">
        <v>33</v>
      </c>
      <c r="AX985" s="14" t="s">
        <v>79</v>
      </c>
      <c r="AY985" s="167" t="s">
        <v>207</v>
      </c>
    </row>
    <row r="986" spans="2:65" s="1" customFormat="1" ht="33" customHeight="1">
      <c r="B986" s="34"/>
      <c r="C986" s="134" t="s">
        <v>1381</v>
      </c>
      <c r="D986" s="134" t="s">
        <v>209</v>
      </c>
      <c r="E986" s="135" t="s">
        <v>1382</v>
      </c>
      <c r="F986" s="136" t="s">
        <v>1383</v>
      </c>
      <c r="G986" s="137" t="s">
        <v>212</v>
      </c>
      <c r="H986" s="138">
        <v>437.87</v>
      </c>
      <c r="I986" s="139"/>
      <c r="J986" s="140">
        <f>ROUND(I986*H986,2)</f>
        <v>0</v>
      </c>
      <c r="K986" s="136" t="s">
        <v>213</v>
      </c>
      <c r="L986" s="34"/>
      <c r="M986" s="141" t="s">
        <v>19</v>
      </c>
      <c r="N986" s="142" t="s">
        <v>43</v>
      </c>
      <c r="P986" s="143">
        <f>O986*H986</f>
        <v>0</v>
      </c>
      <c r="Q986" s="143">
        <v>1.0000000000000001E-5</v>
      </c>
      <c r="R986" s="143">
        <f>Q986*H986</f>
        <v>4.3787000000000001E-3</v>
      </c>
      <c r="S986" s="143">
        <v>0</v>
      </c>
      <c r="T986" s="144">
        <f>S986*H986</f>
        <v>0</v>
      </c>
      <c r="AR986" s="145" t="s">
        <v>351</v>
      </c>
      <c r="AT986" s="145" t="s">
        <v>209</v>
      </c>
      <c r="AU986" s="145" t="s">
        <v>81</v>
      </c>
      <c r="AY986" s="19" t="s">
        <v>207</v>
      </c>
      <c r="BE986" s="146">
        <f>IF(N986="základní",J986,0)</f>
        <v>0</v>
      </c>
      <c r="BF986" s="146">
        <f>IF(N986="snížená",J986,0)</f>
        <v>0</v>
      </c>
      <c r="BG986" s="146">
        <f>IF(N986="zákl. přenesená",J986,0)</f>
        <v>0</v>
      </c>
      <c r="BH986" s="146">
        <f>IF(N986="sníž. přenesená",J986,0)</f>
        <v>0</v>
      </c>
      <c r="BI986" s="146">
        <f>IF(N986="nulová",J986,0)</f>
        <v>0</v>
      </c>
      <c r="BJ986" s="19" t="s">
        <v>79</v>
      </c>
      <c r="BK986" s="146">
        <f>ROUND(I986*H986,2)</f>
        <v>0</v>
      </c>
      <c r="BL986" s="19" t="s">
        <v>351</v>
      </c>
      <c r="BM986" s="145" t="s">
        <v>1384</v>
      </c>
    </row>
    <row r="987" spans="2:65" s="1" customFormat="1" ht="27">
      <c r="B987" s="34"/>
      <c r="D987" s="147" t="s">
        <v>215</v>
      </c>
      <c r="F987" s="148" t="s">
        <v>1385</v>
      </c>
      <c r="I987" s="149"/>
      <c r="L987" s="34"/>
      <c r="M987" s="150"/>
      <c r="T987" s="55"/>
      <c r="AT987" s="19" t="s">
        <v>215</v>
      </c>
      <c r="AU987" s="19" t="s">
        <v>81</v>
      </c>
    </row>
    <row r="988" spans="2:65" s="1" customFormat="1" ht="10">
      <c r="B988" s="34"/>
      <c r="D988" s="151" t="s">
        <v>217</v>
      </c>
      <c r="F988" s="152" t="s">
        <v>1386</v>
      </c>
      <c r="I988" s="149"/>
      <c r="L988" s="34"/>
      <c r="M988" s="150"/>
      <c r="T988" s="55"/>
      <c r="AT988" s="19" t="s">
        <v>217</v>
      </c>
      <c r="AU988" s="19" t="s">
        <v>81</v>
      </c>
    </row>
    <row r="989" spans="2:65" s="13" customFormat="1" ht="10">
      <c r="B989" s="159"/>
      <c r="D989" s="147" t="s">
        <v>219</v>
      </c>
      <c r="E989" s="160" t="s">
        <v>19</v>
      </c>
      <c r="F989" s="161" t="s">
        <v>139</v>
      </c>
      <c r="H989" s="162">
        <v>437.87</v>
      </c>
      <c r="I989" s="163"/>
      <c r="L989" s="159"/>
      <c r="M989" s="164"/>
      <c r="T989" s="165"/>
      <c r="AT989" s="160" t="s">
        <v>219</v>
      </c>
      <c r="AU989" s="160" t="s">
        <v>81</v>
      </c>
      <c r="AV989" s="13" t="s">
        <v>81</v>
      </c>
      <c r="AW989" s="13" t="s">
        <v>33</v>
      </c>
      <c r="AX989" s="13" t="s">
        <v>79</v>
      </c>
      <c r="AY989" s="160" t="s">
        <v>207</v>
      </c>
    </row>
    <row r="990" spans="2:65" s="11" customFormat="1" ht="22.75" customHeight="1">
      <c r="B990" s="122"/>
      <c r="D990" s="123" t="s">
        <v>71</v>
      </c>
      <c r="E990" s="132" t="s">
        <v>1387</v>
      </c>
      <c r="F990" s="132" t="s">
        <v>1388</v>
      </c>
      <c r="I990" s="125"/>
      <c r="J990" s="133">
        <f>BK990</f>
        <v>0</v>
      </c>
      <c r="L990" s="122"/>
      <c r="M990" s="127"/>
      <c r="P990" s="128">
        <f>SUM(P991:P1012)</f>
        <v>0</v>
      </c>
      <c r="R990" s="128">
        <f>SUM(R991:R1012)</f>
        <v>0.45049232</v>
      </c>
      <c r="T990" s="129">
        <f>SUM(T991:T1012)</f>
        <v>0</v>
      </c>
      <c r="AR990" s="123" t="s">
        <v>81</v>
      </c>
      <c r="AT990" s="130" t="s">
        <v>71</v>
      </c>
      <c r="AU990" s="130" t="s">
        <v>79</v>
      </c>
      <c r="AY990" s="123" t="s">
        <v>207</v>
      </c>
      <c r="BK990" s="131">
        <f>SUM(BK991:BK1012)</f>
        <v>0</v>
      </c>
    </row>
    <row r="991" spans="2:65" s="1" customFormat="1" ht="24.15" customHeight="1">
      <c r="B991" s="34"/>
      <c r="C991" s="134" t="s">
        <v>1389</v>
      </c>
      <c r="D991" s="134" t="s">
        <v>209</v>
      </c>
      <c r="E991" s="135" t="s">
        <v>1390</v>
      </c>
      <c r="F991" s="136" t="s">
        <v>1391</v>
      </c>
      <c r="G991" s="137" t="s">
        <v>212</v>
      </c>
      <c r="H991" s="138">
        <v>892.06399999999996</v>
      </c>
      <c r="I991" s="139"/>
      <c r="J991" s="140">
        <f>ROUND(I991*H991,2)</f>
        <v>0</v>
      </c>
      <c r="K991" s="136" t="s">
        <v>213</v>
      </c>
      <c r="L991" s="34"/>
      <c r="M991" s="141" t="s">
        <v>19</v>
      </c>
      <c r="N991" s="142" t="s">
        <v>43</v>
      </c>
      <c r="P991" s="143">
        <f>O991*H991</f>
        <v>0</v>
      </c>
      <c r="Q991" s="143">
        <v>2.9E-4</v>
      </c>
      <c r="R991" s="143">
        <f>Q991*H991</f>
        <v>0.25869855999999997</v>
      </c>
      <c r="S991" s="143">
        <v>0</v>
      </c>
      <c r="T991" s="144">
        <f>S991*H991</f>
        <v>0</v>
      </c>
      <c r="AR991" s="145" t="s">
        <v>351</v>
      </c>
      <c r="AT991" s="145" t="s">
        <v>209</v>
      </c>
      <c r="AU991" s="145" t="s">
        <v>81</v>
      </c>
      <c r="AY991" s="19" t="s">
        <v>207</v>
      </c>
      <c r="BE991" s="146">
        <f>IF(N991="základní",J991,0)</f>
        <v>0</v>
      </c>
      <c r="BF991" s="146">
        <f>IF(N991="snížená",J991,0)</f>
        <v>0</v>
      </c>
      <c r="BG991" s="146">
        <f>IF(N991="zákl. přenesená",J991,0)</f>
        <v>0</v>
      </c>
      <c r="BH991" s="146">
        <f>IF(N991="sníž. přenesená",J991,0)</f>
        <v>0</v>
      </c>
      <c r="BI991" s="146">
        <f>IF(N991="nulová",J991,0)</f>
        <v>0</v>
      </c>
      <c r="BJ991" s="19" t="s">
        <v>79</v>
      </c>
      <c r="BK991" s="146">
        <f>ROUND(I991*H991,2)</f>
        <v>0</v>
      </c>
      <c r="BL991" s="19" t="s">
        <v>351</v>
      </c>
      <c r="BM991" s="145" t="s">
        <v>1392</v>
      </c>
    </row>
    <row r="992" spans="2:65" s="1" customFormat="1" ht="18">
      <c r="B992" s="34"/>
      <c r="D992" s="147" t="s">
        <v>215</v>
      </c>
      <c r="F992" s="148" t="s">
        <v>1393</v>
      </c>
      <c r="I992" s="149"/>
      <c r="L992" s="34"/>
      <c r="M992" s="150"/>
      <c r="T992" s="55"/>
      <c r="AT992" s="19" t="s">
        <v>215</v>
      </c>
      <c r="AU992" s="19" t="s">
        <v>81</v>
      </c>
    </row>
    <row r="993" spans="2:65" s="1" customFormat="1" ht="10">
      <c r="B993" s="34"/>
      <c r="D993" s="151" t="s">
        <v>217</v>
      </c>
      <c r="F993" s="152" t="s">
        <v>1394</v>
      </c>
      <c r="I993" s="149"/>
      <c r="L993" s="34"/>
      <c r="M993" s="150"/>
      <c r="T993" s="55"/>
      <c r="AT993" s="19" t="s">
        <v>217</v>
      </c>
      <c r="AU993" s="19" t="s">
        <v>81</v>
      </c>
    </row>
    <row r="994" spans="2:65" s="13" customFormat="1" ht="10">
      <c r="B994" s="159"/>
      <c r="D994" s="147" t="s">
        <v>219</v>
      </c>
      <c r="E994" s="160" t="s">
        <v>19</v>
      </c>
      <c r="F994" s="161" t="s">
        <v>1395</v>
      </c>
      <c r="H994" s="162">
        <v>892.06399999999996</v>
      </c>
      <c r="I994" s="163"/>
      <c r="L994" s="159"/>
      <c r="M994" s="164"/>
      <c r="T994" s="165"/>
      <c r="AT994" s="160" t="s">
        <v>219</v>
      </c>
      <c r="AU994" s="160" t="s">
        <v>81</v>
      </c>
      <c r="AV994" s="13" t="s">
        <v>81</v>
      </c>
      <c r="AW994" s="13" t="s">
        <v>33</v>
      </c>
      <c r="AX994" s="13" t="s">
        <v>79</v>
      </c>
      <c r="AY994" s="160" t="s">
        <v>207</v>
      </c>
    </row>
    <row r="995" spans="2:65" s="1" customFormat="1" ht="24.15" customHeight="1">
      <c r="B995" s="34"/>
      <c r="C995" s="134" t="s">
        <v>1396</v>
      </c>
      <c r="D995" s="134" t="s">
        <v>209</v>
      </c>
      <c r="E995" s="135" t="s">
        <v>1397</v>
      </c>
      <c r="F995" s="136" t="s">
        <v>1398</v>
      </c>
      <c r="G995" s="137" t="s">
        <v>212</v>
      </c>
      <c r="H995" s="138">
        <v>446.03199999999998</v>
      </c>
      <c r="I995" s="139"/>
      <c r="J995" s="140">
        <f>ROUND(I995*H995,2)</f>
        <v>0</v>
      </c>
      <c r="K995" s="136" t="s">
        <v>213</v>
      </c>
      <c r="L995" s="34"/>
      <c r="M995" s="141" t="s">
        <v>19</v>
      </c>
      <c r="N995" s="142" t="s">
        <v>43</v>
      </c>
      <c r="P995" s="143">
        <f>O995*H995</f>
        <v>0</v>
      </c>
      <c r="Q995" s="143">
        <v>2.3000000000000001E-4</v>
      </c>
      <c r="R995" s="143">
        <f>Q995*H995</f>
        <v>0.10258736</v>
      </c>
      <c r="S995" s="143">
        <v>0</v>
      </c>
      <c r="T995" s="144">
        <f>S995*H995</f>
        <v>0</v>
      </c>
      <c r="AR995" s="145" t="s">
        <v>351</v>
      </c>
      <c r="AT995" s="145" t="s">
        <v>209</v>
      </c>
      <c r="AU995" s="145" t="s">
        <v>81</v>
      </c>
      <c r="AY995" s="19" t="s">
        <v>207</v>
      </c>
      <c r="BE995" s="146">
        <f>IF(N995="základní",J995,0)</f>
        <v>0</v>
      </c>
      <c r="BF995" s="146">
        <f>IF(N995="snížená",J995,0)</f>
        <v>0</v>
      </c>
      <c r="BG995" s="146">
        <f>IF(N995="zákl. přenesená",J995,0)</f>
        <v>0</v>
      </c>
      <c r="BH995" s="146">
        <f>IF(N995="sníž. přenesená",J995,0)</f>
        <v>0</v>
      </c>
      <c r="BI995" s="146">
        <f>IF(N995="nulová",J995,0)</f>
        <v>0</v>
      </c>
      <c r="BJ995" s="19" t="s">
        <v>79</v>
      </c>
      <c r="BK995" s="146">
        <f>ROUND(I995*H995,2)</f>
        <v>0</v>
      </c>
      <c r="BL995" s="19" t="s">
        <v>351</v>
      </c>
      <c r="BM995" s="145" t="s">
        <v>1399</v>
      </c>
    </row>
    <row r="996" spans="2:65" s="1" customFormat="1" ht="18">
      <c r="B996" s="34"/>
      <c r="D996" s="147" t="s">
        <v>215</v>
      </c>
      <c r="F996" s="148" t="s">
        <v>1400</v>
      </c>
      <c r="I996" s="149"/>
      <c r="L996" s="34"/>
      <c r="M996" s="150"/>
      <c r="T996" s="55"/>
      <c r="AT996" s="19" t="s">
        <v>215</v>
      </c>
      <c r="AU996" s="19" t="s">
        <v>81</v>
      </c>
    </row>
    <row r="997" spans="2:65" s="1" customFormat="1" ht="10">
      <c r="B997" s="34"/>
      <c r="D997" s="151" t="s">
        <v>217</v>
      </c>
      <c r="F997" s="152" t="s">
        <v>1401</v>
      </c>
      <c r="I997" s="149"/>
      <c r="L997" s="34"/>
      <c r="M997" s="150"/>
      <c r="T997" s="55"/>
      <c r="AT997" s="19" t="s">
        <v>217</v>
      </c>
      <c r="AU997" s="19" t="s">
        <v>81</v>
      </c>
    </row>
    <row r="998" spans="2:65" s="13" customFormat="1" ht="10">
      <c r="B998" s="159"/>
      <c r="D998" s="147" t="s">
        <v>219</v>
      </c>
      <c r="E998" s="160" t="s">
        <v>19</v>
      </c>
      <c r="F998" s="161" t="s">
        <v>141</v>
      </c>
      <c r="H998" s="162">
        <v>446.03199999999998</v>
      </c>
      <c r="I998" s="163"/>
      <c r="L998" s="159"/>
      <c r="M998" s="164"/>
      <c r="T998" s="165"/>
      <c r="AT998" s="160" t="s">
        <v>219</v>
      </c>
      <c r="AU998" s="160" t="s">
        <v>81</v>
      </c>
      <c r="AV998" s="13" t="s">
        <v>81</v>
      </c>
      <c r="AW998" s="13" t="s">
        <v>33</v>
      </c>
      <c r="AX998" s="13" t="s">
        <v>79</v>
      </c>
      <c r="AY998" s="160" t="s">
        <v>207</v>
      </c>
    </row>
    <row r="999" spans="2:65" s="1" customFormat="1" ht="24.15" customHeight="1">
      <c r="B999" s="34"/>
      <c r="C999" s="134" t="s">
        <v>1402</v>
      </c>
      <c r="D999" s="134" t="s">
        <v>209</v>
      </c>
      <c r="E999" s="135" t="s">
        <v>1403</v>
      </c>
      <c r="F999" s="136" t="s">
        <v>1404</v>
      </c>
      <c r="G999" s="137" t="s">
        <v>212</v>
      </c>
      <c r="H999" s="138">
        <v>446.03199999999998</v>
      </c>
      <c r="I999" s="139"/>
      <c r="J999" s="140">
        <f>ROUND(I999*H999,2)</f>
        <v>0</v>
      </c>
      <c r="K999" s="136" t="s">
        <v>213</v>
      </c>
      <c r="L999" s="34"/>
      <c r="M999" s="141" t="s">
        <v>19</v>
      </c>
      <c r="N999" s="142" t="s">
        <v>43</v>
      </c>
      <c r="P999" s="143">
        <f>O999*H999</f>
        <v>0</v>
      </c>
      <c r="Q999" s="143">
        <v>2.0000000000000001E-4</v>
      </c>
      <c r="R999" s="143">
        <f>Q999*H999</f>
        <v>8.9206400000000005E-2</v>
      </c>
      <c r="S999" s="143">
        <v>0</v>
      </c>
      <c r="T999" s="144">
        <f>S999*H999</f>
        <v>0</v>
      </c>
      <c r="AR999" s="145" t="s">
        <v>351</v>
      </c>
      <c r="AT999" s="145" t="s">
        <v>209</v>
      </c>
      <c r="AU999" s="145" t="s">
        <v>81</v>
      </c>
      <c r="AY999" s="19" t="s">
        <v>207</v>
      </c>
      <c r="BE999" s="146">
        <f>IF(N999="základní",J999,0)</f>
        <v>0</v>
      </c>
      <c r="BF999" s="146">
        <f>IF(N999="snížená",J999,0)</f>
        <v>0</v>
      </c>
      <c r="BG999" s="146">
        <f>IF(N999="zákl. přenesená",J999,0)</f>
        <v>0</v>
      </c>
      <c r="BH999" s="146">
        <f>IF(N999="sníž. přenesená",J999,0)</f>
        <v>0</v>
      </c>
      <c r="BI999" s="146">
        <f>IF(N999="nulová",J999,0)</f>
        <v>0</v>
      </c>
      <c r="BJ999" s="19" t="s">
        <v>79</v>
      </c>
      <c r="BK999" s="146">
        <f>ROUND(I999*H999,2)</f>
        <v>0</v>
      </c>
      <c r="BL999" s="19" t="s">
        <v>351</v>
      </c>
      <c r="BM999" s="145" t="s">
        <v>1405</v>
      </c>
    </row>
    <row r="1000" spans="2:65" s="1" customFormat="1" ht="18">
      <c r="B1000" s="34"/>
      <c r="D1000" s="147" t="s">
        <v>215</v>
      </c>
      <c r="F1000" s="148" t="s">
        <v>1406</v>
      </c>
      <c r="I1000" s="149"/>
      <c r="L1000" s="34"/>
      <c r="M1000" s="150"/>
      <c r="T1000" s="55"/>
      <c r="AT1000" s="19" t="s">
        <v>215</v>
      </c>
      <c r="AU1000" s="19" t="s">
        <v>81</v>
      </c>
    </row>
    <row r="1001" spans="2:65" s="1" customFormat="1" ht="10">
      <c r="B1001" s="34"/>
      <c r="D1001" s="151" t="s">
        <v>217</v>
      </c>
      <c r="F1001" s="152" t="s">
        <v>1407</v>
      </c>
      <c r="I1001" s="149"/>
      <c r="L1001" s="34"/>
      <c r="M1001" s="150"/>
      <c r="T1001" s="55"/>
      <c r="AT1001" s="19" t="s">
        <v>217</v>
      </c>
      <c r="AU1001" s="19" t="s">
        <v>81</v>
      </c>
    </row>
    <row r="1002" spans="2:65" s="12" customFormat="1" ht="10">
      <c r="B1002" s="153"/>
      <c r="D1002" s="147" t="s">
        <v>219</v>
      </c>
      <c r="E1002" s="154" t="s">
        <v>19</v>
      </c>
      <c r="F1002" s="155" t="s">
        <v>1004</v>
      </c>
      <c r="H1002" s="154" t="s">
        <v>19</v>
      </c>
      <c r="I1002" s="156"/>
      <c r="L1002" s="153"/>
      <c r="M1002" s="157"/>
      <c r="T1002" s="158"/>
      <c r="AT1002" s="154" t="s">
        <v>219</v>
      </c>
      <c r="AU1002" s="154" t="s">
        <v>81</v>
      </c>
      <c r="AV1002" s="12" t="s">
        <v>79</v>
      </c>
      <c r="AW1002" s="12" t="s">
        <v>33</v>
      </c>
      <c r="AX1002" s="12" t="s">
        <v>72</v>
      </c>
      <c r="AY1002" s="154" t="s">
        <v>207</v>
      </c>
    </row>
    <row r="1003" spans="2:65" s="13" customFormat="1" ht="10">
      <c r="B1003" s="159"/>
      <c r="D1003" s="147" t="s">
        <v>219</v>
      </c>
      <c r="E1003" s="160" t="s">
        <v>19</v>
      </c>
      <c r="F1003" s="161" t="s">
        <v>1408</v>
      </c>
      <c r="H1003" s="162">
        <v>193</v>
      </c>
      <c r="I1003" s="163"/>
      <c r="L1003" s="159"/>
      <c r="M1003" s="164"/>
      <c r="T1003" s="165"/>
      <c r="AT1003" s="160" t="s">
        <v>219</v>
      </c>
      <c r="AU1003" s="160" t="s">
        <v>81</v>
      </c>
      <c r="AV1003" s="13" t="s">
        <v>81</v>
      </c>
      <c r="AW1003" s="13" t="s">
        <v>33</v>
      </c>
      <c r="AX1003" s="13" t="s">
        <v>72</v>
      </c>
      <c r="AY1003" s="160" t="s">
        <v>207</v>
      </c>
    </row>
    <row r="1004" spans="2:65" s="12" customFormat="1" ht="10">
      <c r="B1004" s="153"/>
      <c r="D1004" s="147" t="s">
        <v>219</v>
      </c>
      <c r="E1004" s="154" t="s">
        <v>19</v>
      </c>
      <c r="F1004" s="155" t="s">
        <v>1409</v>
      </c>
      <c r="H1004" s="154" t="s">
        <v>19</v>
      </c>
      <c r="I1004" s="156"/>
      <c r="L1004" s="153"/>
      <c r="M1004" s="157"/>
      <c r="T1004" s="158"/>
      <c r="AT1004" s="154" t="s">
        <v>219</v>
      </c>
      <c r="AU1004" s="154" t="s">
        <v>81</v>
      </c>
      <c r="AV1004" s="12" t="s">
        <v>79</v>
      </c>
      <c r="AW1004" s="12" t="s">
        <v>33</v>
      </c>
      <c r="AX1004" s="12" t="s">
        <v>72</v>
      </c>
      <c r="AY1004" s="154" t="s">
        <v>207</v>
      </c>
    </row>
    <row r="1005" spans="2:65" s="13" customFormat="1" ht="10">
      <c r="B1005" s="159"/>
      <c r="D1005" s="147" t="s">
        <v>219</v>
      </c>
      <c r="E1005" s="160" t="s">
        <v>19</v>
      </c>
      <c r="F1005" s="161" t="s">
        <v>1410</v>
      </c>
      <c r="H1005" s="162">
        <v>29.032</v>
      </c>
      <c r="I1005" s="163"/>
      <c r="L1005" s="159"/>
      <c r="M1005" s="164"/>
      <c r="T1005" s="165"/>
      <c r="AT1005" s="160" t="s">
        <v>219</v>
      </c>
      <c r="AU1005" s="160" t="s">
        <v>81</v>
      </c>
      <c r="AV1005" s="13" t="s">
        <v>81</v>
      </c>
      <c r="AW1005" s="13" t="s">
        <v>33</v>
      </c>
      <c r="AX1005" s="13" t="s">
        <v>72</v>
      </c>
      <c r="AY1005" s="160" t="s">
        <v>207</v>
      </c>
    </row>
    <row r="1006" spans="2:65" s="12" customFormat="1" ht="10">
      <c r="B1006" s="153"/>
      <c r="D1006" s="147" t="s">
        <v>219</v>
      </c>
      <c r="E1006" s="154" t="s">
        <v>19</v>
      </c>
      <c r="F1006" s="155" t="s">
        <v>1411</v>
      </c>
      <c r="H1006" s="154" t="s">
        <v>19</v>
      </c>
      <c r="I1006" s="156"/>
      <c r="L1006" s="153"/>
      <c r="M1006" s="157"/>
      <c r="T1006" s="158"/>
      <c r="AT1006" s="154" t="s">
        <v>219</v>
      </c>
      <c r="AU1006" s="154" t="s">
        <v>81</v>
      </c>
      <c r="AV1006" s="12" t="s">
        <v>79</v>
      </c>
      <c r="AW1006" s="12" t="s">
        <v>33</v>
      </c>
      <c r="AX1006" s="12" t="s">
        <v>72</v>
      </c>
      <c r="AY1006" s="154" t="s">
        <v>207</v>
      </c>
    </row>
    <row r="1007" spans="2:65" s="13" customFormat="1" ht="10">
      <c r="B1007" s="159"/>
      <c r="D1007" s="147" t="s">
        <v>219</v>
      </c>
      <c r="E1007" s="160" t="s">
        <v>19</v>
      </c>
      <c r="F1007" s="161" t="s">
        <v>1412</v>
      </c>
      <c r="H1007" s="162">
        <v>36.5</v>
      </c>
      <c r="I1007" s="163"/>
      <c r="L1007" s="159"/>
      <c r="M1007" s="164"/>
      <c r="T1007" s="165"/>
      <c r="AT1007" s="160" t="s">
        <v>219</v>
      </c>
      <c r="AU1007" s="160" t="s">
        <v>81</v>
      </c>
      <c r="AV1007" s="13" t="s">
        <v>81</v>
      </c>
      <c r="AW1007" s="13" t="s">
        <v>33</v>
      </c>
      <c r="AX1007" s="13" t="s">
        <v>72</v>
      </c>
      <c r="AY1007" s="160" t="s">
        <v>207</v>
      </c>
    </row>
    <row r="1008" spans="2:65" s="12" customFormat="1" ht="10">
      <c r="B1008" s="153"/>
      <c r="D1008" s="147" t="s">
        <v>219</v>
      </c>
      <c r="E1008" s="154" t="s">
        <v>19</v>
      </c>
      <c r="F1008" s="155" t="s">
        <v>1413</v>
      </c>
      <c r="H1008" s="154" t="s">
        <v>19</v>
      </c>
      <c r="I1008" s="156"/>
      <c r="L1008" s="153"/>
      <c r="M1008" s="157"/>
      <c r="T1008" s="158"/>
      <c r="AT1008" s="154" t="s">
        <v>219</v>
      </c>
      <c r="AU1008" s="154" t="s">
        <v>81</v>
      </c>
      <c r="AV1008" s="12" t="s">
        <v>79</v>
      </c>
      <c r="AW1008" s="12" t="s">
        <v>33</v>
      </c>
      <c r="AX1008" s="12" t="s">
        <v>72</v>
      </c>
      <c r="AY1008" s="154" t="s">
        <v>207</v>
      </c>
    </row>
    <row r="1009" spans="2:65" s="13" customFormat="1" ht="10">
      <c r="B1009" s="159"/>
      <c r="D1009" s="147" t="s">
        <v>219</v>
      </c>
      <c r="E1009" s="160" t="s">
        <v>19</v>
      </c>
      <c r="F1009" s="161" t="s">
        <v>1414</v>
      </c>
      <c r="H1009" s="162">
        <v>7.5</v>
      </c>
      <c r="I1009" s="163"/>
      <c r="L1009" s="159"/>
      <c r="M1009" s="164"/>
      <c r="T1009" s="165"/>
      <c r="AT1009" s="160" t="s">
        <v>219</v>
      </c>
      <c r="AU1009" s="160" t="s">
        <v>81</v>
      </c>
      <c r="AV1009" s="13" t="s">
        <v>81</v>
      </c>
      <c r="AW1009" s="13" t="s">
        <v>33</v>
      </c>
      <c r="AX1009" s="13" t="s">
        <v>72</v>
      </c>
      <c r="AY1009" s="160" t="s">
        <v>207</v>
      </c>
    </row>
    <row r="1010" spans="2:65" s="12" customFormat="1" ht="10">
      <c r="B1010" s="153"/>
      <c r="D1010" s="147" t="s">
        <v>219</v>
      </c>
      <c r="E1010" s="154" t="s">
        <v>19</v>
      </c>
      <c r="F1010" s="155" t="s">
        <v>1415</v>
      </c>
      <c r="H1010" s="154" t="s">
        <v>19</v>
      </c>
      <c r="I1010" s="156"/>
      <c r="L1010" s="153"/>
      <c r="M1010" s="157"/>
      <c r="T1010" s="158"/>
      <c r="AT1010" s="154" t="s">
        <v>219</v>
      </c>
      <c r="AU1010" s="154" t="s">
        <v>81</v>
      </c>
      <c r="AV1010" s="12" t="s">
        <v>79</v>
      </c>
      <c r="AW1010" s="12" t="s">
        <v>33</v>
      </c>
      <c r="AX1010" s="12" t="s">
        <v>72</v>
      </c>
      <c r="AY1010" s="154" t="s">
        <v>207</v>
      </c>
    </row>
    <row r="1011" spans="2:65" s="13" customFormat="1" ht="10">
      <c r="B1011" s="159"/>
      <c r="D1011" s="147" t="s">
        <v>219</v>
      </c>
      <c r="E1011" s="160" t="s">
        <v>19</v>
      </c>
      <c r="F1011" s="161" t="s">
        <v>1416</v>
      </c>
      <c r="H1011" s="162">
        <v>180</v>
      </c>
      <c r="I1011" s="163"/>
      <c r="L1011" s="159"/>
      <c r="M1011" s="164"/>
      <c r="T1011" s="165"/>
      <c r="AT1011" s="160" t="s">
        <v>219</v>
      </c>
      <c r="AU1011" s="160" t="s">
        <v>81</v>
      </c>
      <c r="AV1011" s="13" t="s">
        <v>81</v>
      </c>
      <c r="AW1011" s="13" t="s">
        <v>33</v>
      </c>
      <c r="AX1011" s="13" t="s">
        <v>72</v>
      </c>
      <c r="AY1011" s="160" t="s">
        <v>207</v>
      </c>
    </row>
    <row r="1012" spans="2:65" s="14" customFormat="1" ht="10">
      <c r="B1012" s="166"/>
      <c r="D1012" s="147" t="s">
        <v>219</v>
      </c>
      <c r="E1012" s="167" t="s">
        <v>141</v>
      </c>
      <c r="F1012" s="168" t="s">
        <v>222</v>
      </c>
      <c r="H1012" s="169">
        <v>446.03199999999998</v>
      </c>
      <c r="I1012" s="170"/>
      <c r="L1012" s="166"/>
      <c r="M1012" s="171"/>
      <c r="T1012" s="172"/>
      <c r="AT1012" s="167" t="s">
        <v>219</v>
      </c>
      <c r="AU1012" s="167" t="s">
        <v>81</v>
      </c>
      <c r="AV1012" s="14" t="s">
        <v>111</v>
      </c>
      <c r="AW1012" s="14" t="s">
        <v>33</v>
      </c>
      <c r="AX1012" s="14" t="s">
        <v>79</v>
      </c>
      <c r="AY1012" s="167" t="s">
        <v>207</v>
      </c>
    </row>
    <row r="1013" spans="2:65" s="11" customFormat="1" ht="25.9" customHeight="1">
      <c r="B1013" s="122"/>
      <c r="D1013" s="123" t="s">
        <v>71</v>
      </c>
      <c r="E1013" s="124" t="s">
        <v>1417</v>
      </c>
      <c r="F1013" s="124" t="s">
        <v>1418</v>
      </c>
      <c r="I1013" s="125"/>
      <c r="J1013" s="126">
        <f>BK1013</f>
        <v>0</v>
      </c>
      <c r="L1013" s="122"/>
      <c r="M1013" s="127"/>
      <c r="P1013" s="128">
        <f>SUM(P1014:P1039)</f>
        <v>0</v>
      </c>
      <c r="R1013" s="128">
        <f>SUM(R1014:R1039)</f>
        <v>0</v>
      </c>
      <c r="T1013" s="129">
        <f>SUM(T1014:T1039)</f>
        <v>0</v>
      </c>
      <c r="AR1013" s="123" t="s">
        <v>111</v>
      </c>
      <c r="AT1013" s="130" t="s">
        <v>71</v>
      </c>
      <c r="AU1013" s="130" t="s">
        <v>72</v>
      </c>
      <c r="AY1013" s="123" t="s">
        <v>207</v>
      </c>
      <c r="BK1013" s="131">
        <f>SUM(BK1014:BK1039)</f>
        <v>0</v>
      </c>
    </row>
    <row r="1014" spans="2:65" s="1" customFormat="1" ht="21.75" customHeight="1">
      <c r="B1014" s="34"/>
      <c r="C1014" s="134" t="s">
        <v>1419</v>
      </c>
      <c r="D1014" s="134" t="s">
        <v>209</v>
      </c>
      <c r="E1014" s="135" t="s">
        <v>1420</v>
      </c>
      <c r="F1014" s="136" t="s">
        <v>1421</v>
      </c>
      <c r="G1014" s="137" t="s">
        <v>1422</v>
      </c>
      <c r="H1014" s="138">
        <v>20</v>
      </c>
      <c r="I1014" s="139"/>
      <c r="J1014" s="140">
        <f>ROUND(I1014*H1014,2)</f>
        <v>0</v>
      </c>
      <c r="K1014" s="136" t="s">
        <v>213</v>
      </c>
      <c r="L1014" s="34"/>
      <c r="M1014" s="141" t="s">
        <v>19</v>
      </c>
      <c r="N1014" s="142" t="s">
        <v>43</v>
      </c>
      <c r="P1014" s="143">
        <f>O1014*H1014</f>
        <v>0</v>
      </c>
      <c r="Q1014" s="143">
        <v>0</v>
      </c>
      <c r="R1014" s="143">
        <f>Q1014*H1014</f>
        <v>0</v>
      </c>
      <c r="S1014" s="143">
        <v>0</v>
      </c>
      <c r="T1014" s="144">
        <f>S1014*H1014</f>
        <v>0</v>
      </c>
      <c r="AR1014" s="145" t="s">
        <v>1423</v>
      </c>
      <c r="AT1014" s="145" t="s">
        <v>209</v>
      </c>
      <c r="AU1014" s="145" t="s">
        <v>79</v>
      </c>
      <c r="AY1014" s="19" t="s">
        <v>207</v>
      </c>
      <c r="BE1014" s="146">
        <f>IF(N1014="základní",J1014,0)</f>
        <v>0</v>
      </c>
      <c r="BF1014" s="146">
        <f>IF(N1014="snížená",J1014,0)</f>
        <v>0</v>
      </c>
      <c r="BG1014" s="146">
        <f>IF(N1014="zákl. přenesená",J1014,0)</f>
        <v>0</v>
      </c>
      <c r="BH1014" s="146">
        <f>IF(N1014="sníž. přenesená",J1014,0)</f>
        <v>0</v>
      </c>
      <c r="BI1014" s="146">
        <f>IF(N1014="nulová",J1014,0)</f>
        <v>0</v>
      </c>
      <c r="BJ1014" s="19" t="s">
        <v>79</v>
      </c>
      <c r="BK1014" s="146">
        <f>ROUND(I1014*H1014,2)</f>
        <v>0</v>
      </c>
      <c r="BL1014" s="19" t="s">
        <v>1423</v>
      </c>
      <c r="BM1014" s="145" t="s">
        <v>1424</v>
      </c>
    </row>
    <row r="1015" spans="2:65" s="1" customFormat="1" ht="18">
      <c r="B1015" s="34"/>
      <c r="D1015" s="147" t="s">
        <v>215</v>
      </c>
      <c r="F1015" s="148" t="s">
        <v>1425</v>
      </c>
      <c r="I1015" s="149"/>
      <c r="L1015" s="34"/>
      <c r="M1015" s="150"/>
      <c r="T1015" s="55"/>
      <c r="AT1015" s="19" t="s">
        <v>215</v>
      </c>
      <c r="AU1015" s="19" t="s">
        <v>79</v>
      </c>
    </row>
    <row r="1016" spans="2:65" s="1" customFormat="1" ht="10">
      <c r="B1016" s="34"/>
      <c r="D1016" s="151" t="s">
        <v>217</v>
      </c>
      <c r="F1016" s="152" t="s">
        <v>1426</v>
      </c>
      <c r="I1016" s="149"/>
      <c r="L1016" s="34"/>
      <c r="M1016" s="150"/>
      <c r="T1016" s="55"/>
      <c r="AT1016" s="19" t="s">
        <v>217</v>
      </c>
      <c r="AU1016" s="19" t="s">
        <v>79</v>
      </c>
    </row>
    <row r="1017" spans="2:65" s="12" customFormat="1" ht="20">
      <c r="B1017" s="153"/>
      <c r="D1017" s="147" t="s">
        <v>219</v>
      </c>
      <c r="E1017" s="154" t="s">
        <v>19</v>
      </c>
      <c r="F1017" s="155" t="s">
        <v>1427</v>
      </c>
      <c r="H1017" s="154" t="s">
        <v>19</v>
      </c>
      <c r="I1017" s="156"/>
      <c r="L1017" s="153"/>
      <c r="M1017" s="157"/>
      <c r="T1017" s="158"/>
      <c r="AT1017" s="154" t="s">
        <v>219</v>
      </c>
      <c r="AU1017" s="154" t="s">
        <v>79</v>
      </c>
      <c r="AV1017" s="12" t="s">
        <v>79</v>
      </c>
      <c r="AW1017" s="12" t="s">
        <v>33</v>
      </c>
      <c r="AX1017" s="12" t="s">
        <v>72</v>
      </c>
      <c r="AY1017" s="154" t="s">
        <v>207</v>
      </c>
    </row>
    <row r="1018" spans="2:65" s="13" customFormat="1" ht="10">
      <c r="B1018" s="159"/>
      <c r="D1018" s="147" t="s">
        <v>219</v>
      </c>
      <c r="E1018" s="160" t="s">
        <v>19</v>
      </c>
      <c r="F1018" s="161" t="s">
        <v>367</v>
      </c>
      <c r="H1018" s="162">
        <v>20</v>
      </c>
      <c r="I1018" s="163"/>
      <c r="L1018" s="159"/>
      <c r="M1018" s="164"/>
      <c r="T1018" s="165"/>
      <c r="AT1018" s="160" t="s">
        <v>219</v>
      </c>
      <c r="AU1018" s="160" t="s">
        <v>79</v>
      </c>
      <c r="AV1018" s="13" t="s">
        <v>81</v>
      </c>
      <c r="AW1018" s="13" t="s">
        <v>33</v>
      </c>
      <c r="AX1018" s="13" t="s">
        <v>72</v>
      </c>
      <c r="AY1018" s="160" t="s">
        <v>207</v>
      </c>
    </row>
    <row r="1019" spans="2:65" s="14" customFormat="1" ht="10">
      <c r="B1019" s="166"/>
      <c r="D1019" s="147" t="s">
        <v>219</v>
      </c>
      <c r="E1019" s="167" t="s">
        <v>19</v>
      </c>
      <c r="F1019" s="168" t="s">
        <v>222</v>
      </c>
      <c r="H1019" s="169">
        <v>20</v>
      </c>
      <c r="I1019" s="170"/>
      <c r="L1019" s="166"/>
      <c r="M1019" s="171"/>
      <c r="T1019" s="172"/>
      <c r="AT1019" s="167" t="s">
        <v>219</v>
      </c>
      <c r="AU1019" s="167" t="s">
        <v>79</v>
      </c>
      <c r="AV1019" s="14" t="s">
        <v>111</v>
      </c>
      <c r="AW1019" s="14" t="s">
        <v>33</v>
      </c>
      <c r="AX1019" s="14" t="s">
        <v>79</v>
      </c>
      <c r="AY1019" s="167" t="s">
        <v>207</v>
      </c>
    </row>
    <row r="1020" spans="2:65" s="1" customFormat="1" ht="16.5" customHeight="1">
      <c r="B1020" s="34"/>
      <c r="C1020" s="134" t="s">
        <v>1428</v>
      </c>
      <c r="D1020" s="134" t="s">
        <v>209</v>
      </c>
      <c r="E1020" s="135" t="s">
        <v>1429</v>
      </c>
      <c r="F1020" s="136" t="s">
        <v>1430</v>
      </c>
      <c r="G1020" s="137" t="s">
        <v>1422</v>
      </c>
      <c r="H1020" s="138">
        <v>66</v>
      </c>
      <c r="I1020" s="139"/>
      <c r="J1020" s="140">
        <f>ROUND(I1020*H1020,2)</f>
        <v>0</v>
      </c>
      <c r="K1020" s="136" t="s">
        <v>213</v>
      </c>
      <c r="L1020" s="34"/>
      <c r="M1020" s="141" t="s">
        <v>19</v>
      </c>
      <c r="N1020" s="142" t="s">
        <v>43</v>
      </c>
      <c r="P1020" s="143">
        <f>O1020*H1020</f>
        <v>0</v>
      </c>
      <c r="Q1020" s="143">
        <v>0</v>
      </c>
      <c r="R1020" s="143">
        <f>Q1020*H1020</f>
        <v>0</v>
      </c>
      <c r="S1020" s="143">
        <v>0</v>
      </c>
      <c r="T1020" s="144">
        <f>S1020*H1020</f>
        <v>0</v>
      </c>
      <c r="AR1020" s="145" t="s">
        <v>1423</v>
      </c>
      <c r="AT1020" s="145" t="s">
        <v>209</v>
      </c>
      <c r="AU1020" s="145" t="s">
        <v>79</v>
      </c>
      <c r="AY1020" s="19" t="s">
        <v>207</v>
      </c>
      <c r="BE1020" s="146">
        <f>IF(N1020="základní",J1020,0)</f>
        <v>0</v>
      </c>
      <c r="BF1020" s="146">
        <f>IF(N1020="snížená",J1020,0)</f>
        <v>0</v>
      </c>
      <c r="BG1020" s="146">
        <f>IF(N1020="zákl. přenesená",J1020,0)</f>
        <v>0</v>
      </c>
      <c r="BH1020" s="146">
        <f>IF(N1020="sníž. přenesená",J1020,0)</f>
        <v>0</v>
      </c>
      <c r="BI1020" s="146">
        <f>IF(N1020="nulová",J1020,0)</f>
        <v>0</v>
      </c>
      <c r="BJ1020" s="19" t="s">
        <v>79</v>
      </c>
      <c r="BK1020" s="146">
        <f>ROUND(I1020*H1020,2)</f>
        <v>0</v>
      </c>
      <c r="BL1020" s="19" t="s">
        <v>1423</v>
      </c>
      <c r="BM1020" s="145" t="s">
        <v>1431</v>
      </c>
    </row>
    <row r="1021" spans="2:65" s="1" customFormat="1" ht="18">
      <c r="B1021" s="34"/>
      <c r="D1021" s="147" t="s">
        <v>215</v>
      </c>
      <c r="F1021" s="148" t="s">
        <v>1432</v>
      </c>
      <c r="I1021" s="149"/>
      <c r="L1021" s="34"/>
      <c r="M1021" s="150"/>
      <c r="T1021" s="55"/>
      <c r="AT1021" s="19" t="s">
        <v>215</v>
      </c>
      <c r="AU1021" s="19" t="s">
        <v>79</v>
      </c>
    </row>
    <row r="1022" spans="2:65" s="1" customFormat="1" ht="10">
      <c r="B1022" s="34"/>
      <c r="D1022" s="151" t="s">
        <v>217</v>
      </c>
      <c r="F1022" s="152" t="s">
        <v>1433</v>
      </c>
      <c r="I1022" s="149"/>
      <c r="L1022" s="34"/>
      <c r="M1022" s="150"/>
      <c r="T1022" s="55"/>
      <c r="AT1022" s="19" t="s">
        <v>217</v>
      </c>
      <c r="AU1022" s="19" t="s">
        <v>79</v>
      </c>
    </row>
    <row r="1023" spans="2:65" s="12" customFormat="1" ht="30">
      <c r="B1023" s="153"/>
      <c r="D1023" s="147" t="s">
        <v>219</v>
      </c>
      <c r="E1023" s="154" t="s">
        <v>19</v>
      </c>
      <c r="F1023" s="155" t="s">
        <v>1434</v>
      </c>
      <c r="H1023" s="154" t="s">
        <v>19</v>
      </c>
      <c r="I1023" s="156"/>
      <c r="L1023" s="153"/>
      <c r="M1023" s="157"/>
      <c r="T1023" s="158"/>
      <c r="AT1023" s="154" t="s">
        <v>219</v>
      </c>
      <c r="AU1023" s="154" t="s">
        <v>79</v>
      </c>
      <c r="AV1023" s="12" t="s">
        <v>79</v>
      </c>
      <c r="AW1023" s="12" t="s">
        <v>33</v>
      </c>
      <c r="AX1023" s="12" t="s">
        <v>72</v>
      </c>
      <c r="AY1023" s="154" t="s">
        <v>207</v>
      </c>
    </row>
    <row r="1024" spans="2:65" s="13" customFormat="1" ht="10">
      <c r="B1024" s="159"/>
      <c r="D1024" s="147" t="s">
        <v>219</v>
      </c>
      <c r="E1024" s="160" t="s">
        <v>19</v>
      </c>
      <c r="F1024" s="161" t="s">
        <v>642</v>
      </c>
      <c r="H1024" s="162">
        <v>60</v>
      </c>
      <c r="I1024" s="163"/>
      <c r="L1024" s="159"/>
      <c r="M1024" s="164"/>
      <c r="T1024" s="165"/>
      <c r="AT1024" s="160" t="s">
        <v>219</v>
      </c>
      <c r="AU1024" s="160" t="s">
        <v>79</v>
      </c>
      <c r="AV1024" s="13" t="s">
        <v>81</v>
      </c>
      <c r="AW1024" s="13" t="s">
        <v>33</v>
      </c>
      <c r="AX1024" s="13" t="s">
        <v>72</v>
      </c>
      <c r="AY1024" s="160" t="s">
        <v>207</v>
      </c>
    </row>
    <row r="1025" spans="2:65" s="12" customFormat="1" ht="10">
      <c r="B1025" s="153"/>
      <c r="D1025" s="147" t="s">
        <v>219</v>
      </c>
      <c r="E1025" s="154" t="s">
        <v>19</v>
      </c>
      <c r="F1025" s="155" t="s">
        <v>1435</v>
      </c>
      <c r="H1025" s="154" t="s">
        <v>19</v>
      </c>
      <c r="I1025" s="156"/>
      <c r="L1025" s="153"/>
      <c r="M1025" s="157"/>
      <c r="T1025" s="158"/>
      <c r="AT1025" s="154" t="s">
        <v>219</v>
      </c>
      <c r="AU1025" s="154" t="s">
        <v>79</v>
      </c>
      <c r="AV1025" s="12" t="s">
        <v>79</v>
      </c>
      <c r="AW1025" s="12" t="s">
        <v>33</v>
      </c>
      <c r="AX1025" s="12" t="s">
        <v>72</v>
      </c>
      <c r="AY1025" s="154" t="s">
        <v>207</v>
      </c>
    </row>
    <row r="1026" spans="2:65" s="13" customFormat="1" ht="10">
      <c r="B1026" s="159"/>
      <c r="D1026" s="147" t="s">
        <v>219</v>
      </c>
      <c r="E1026" s="160" t="s">
        <v>19</v>
      </c>
      <c r="F1026" s="161" t="s">
        <v>250</v>
      </c>
      <c r="H1026" s="162">
        <v>6</v>
      </c>
      <c r="I1026" s="163"/>
      <c r="L1026" s="159"/>
      <c r="M1026" s="164"/>
      <c r="T1026" s="165"/>
      <c r="AT1026" s="160" t="s">
        <v>219</v>
      </c>
      <c r="AU1026" s="160" t="s">
        <v>79</v>
      </c>
      <c r="AV1026" s="13" t="s">
        <v>81</v>
      </c>
      <c r="AW1026" s="13" t="s">
        <v>33</v>
      </c>
      <c r="AX1026" s="13" t="s">
        <v>72</v>
      </c>
      <c r="AY1026" s="160" t="s">
        <v>207</v>
      </c>
    </row>
    <row r="1027" spans="2:65" s="14" customFormat="1" ht="10">
      <c r="B1027" s="166"/>
      <c r="D1027" s="147" t="s">
        <v>219</v>
      </c>
      <c r="E1027" s="167" t="s">
        <v>19</v>
      </c>
      <c r="F1027" s="168" t="s">
        <v>222</v>
      </c>
      <c r="H1027" s="169">
        <v>66</v>
      </c>
      <c r="I1027" s="170"/>
      <c r="L1027" s="166"/>
      <c r="M1027" s="171"/>
      <c r="T1027" s="172"/>
      <c r="AT1027" s="167" t="s">
        <v>219</v>
      </c>
      <c r="AU1027" s="167" t="s">
        <v>79</v>
      </c>
      <c r="AV1027" s="14" t="s">
        <v>111</v>
      </c>
      <c r="AW1027" s="14" t="s">
        <v>33</v>
      </c>
      <c r="AX1027" s="14" t="s">
        <v>79</v>
      </c>
      <c r="AY1027" s="167" t="s">
        <v>207</v>
      </c>
    </row>
    <row r="1028" spans="2:65" s="1" customFormat="1" ht="16.5" customHeight="1">
      <c r="B1028" s="34"/>
      <c r="C1028" s="134" t="s">
        <v>1436</v>
      </c>
      <c r="D1028" s="134" t="s">
        <v>209</v>
      </c>
      <c r="E1028" s="135" t="s">
        <v>1437</v>
      </c>
      <c r="F1028" s="136" t="s">
        <v>1438</v>
      </c>
      <c r="G1028" s="137" t="s">
        <v>1422</v>
      </c>
      <c r="H1028" s="138">
        <v>2</v>
      </c>
      <c r="I1028" s="139"/>
      <c r="J1028" s="140">
        <f>ROUND(I1028*H1028,2)</f>
        <v>0</v>
      </c>
      <c r="K1028" s="136" t="s">
        <v>213</v>
      </c>
      <c r="L1028" s="34"/>
      <c r="M1028" s="141" t="s">
        <v>19</v>
      </c>
      <c r="N1028" s="142" t="s">
        <v>43</v>
      </c>
      <c r="P1028" s="143">
        <f>O1028*H1028</f>
        <v>0</v>
      </c>
      <c r="Q1028" s="143">
        <v>0</v>
      </c>
      <c r="R1028" s="143">
        <f>Q1028*H1028</f>
        <v>0</v>
      </c>
      <c r="S1028" s="143">
        <v>0</v>
      </c>
      <c r="T1028" s="144">
        <f>S1028*H1028</f>
        <v>0</v>
      </c>
      <c r="AR1028" s="145" t="s">
        <v>1423</v>
      </c>
      <c r="AT1028" s="145" t="s">
        <v>209</v>
      </c>
      <c r="AU1028" s="145" t="s">
        <v>79</v>
      </c>
      <c r="AY1028" s="19" t="s">
        <v>207</v>
      </c>
      <c r="BE1028" s="146">
        <f>IF(N1028="základní",J1028,0)</f>
        <v>0</v>
      </c>
      <c r="BF1028" s="146">
        <f>IF(N1028="snížená",J1028,0)</f>
        <v>0</v>
      </c>
      <c r="BG1028" s="146">
        <f>IF(N1028="zákl. přenesená",J1028,0)</f>
        <v>0</v>
      </c>
      <c r="BH1028" s="146">
        <f>IF(N1028="sníž. přenesená",J1028,0)</f>
        <v>0</v>
      </c>
      <c r="BI1028" s="146">
        <f>IF(N1028="nulová",J1028,0)</f>
        <v>0</v>
      </c>
      <c r="BJ1028" s="19" t="s">
        <v>79</v>
      </c>
      <c r="BK1028" s="146">
        <f>ROUND(I1028*H1028,2)</f>
        <v>0</v>
      </c>
      <c r="BL1028" s="19" t="s">
        <v>1423</v>
      </c>
      <c r="BM1028" s="145" t="s">
        <v>1439</v>
      </c>
    </row>
    <row r="1029" spans="2:65" s="1" customFormat="1" ht="18">
      <c r="B1029" s="34"/>
      <c r="D1029" s="147" t="s">
        <v>215</v>
      </c>
      <c r="F1029" s="148" t="s">
        <v>1440</v>
      </c>
      <c r="I1029" s="149"/>
      <c r="L1029" s="34"/>
      <c r="M1029" s="150"/>
      <c r="T1029" s="55"/>
      <c r="AT1029" s="19" t="s">
        <v>215</v>
      </c>
      <c r="AU1029" s="19" t="s">
        <v>79</v>
      </c>
    </row>
    <row r="1030" spans="2:65" s="1" customFormat="1" ht="10">
      <c r="B1030" s="34"/>
      <c r="D1030" s="151" t="s">
        <v>217</v>
      </c>
      <c r="F1030" s="152" t="s">
        <v>1441</v>
      </c>
      <c r="I1030" s="149"/>
      <c r="L1030" s="34"/>
      <c r="M1030" s="150"/>
      <c r="T1030" s="55"/>
      <c r="AT1030" s="19" t="s">
        <v>217</v>
      </c>
      <c r="AU1030" s="19" t="s">
        <v>79</v>
      </c>
    </row>
    <row r="1031" spans="2:65" s="12" customFormat="1" ht="10">
      <c r="B1031" s="153"/>
      <c r="D1031" s="147" t="s">
        <v>219</v>
      </c>
      <c r="E1031" s="154" t="s">
        <v>19</v>
      </c>
      <c r="F1031" s="155" t="s">
        <v>1442</v>
      </c>
      <c r="H1031" s="154" t="s">
        <v>19</v>
      </c>
      <c r="I1031" s="156"/>
      <c r="L1031" s="153"/>
      <c r="M1031" s="157"/>
      <c r="T1031" s="158"/>
      <c r="AT1031" s="154" t="s">
        <v>219</v>
      </c>
      <c r="AU1031" s="154" t="s">
        <v>79</v>
      </c>
      <c r="AV1031" s="12" t="s">
        <v>79</v>
      </c>
      <c r="AW1031" s="12" t="s">
        <v>33</v>
      </c>
      <c r="AX1031" s="12" t="s">
        <v>72</v>
      </c>
      <c r="AY1031" s="154" t="s">
        <v>207</v>
      </c>
    </row>
    <row r="1032" spans="2:65" s="13" customFormat="1" ht="10">
      <c r="B1032" s="159"/>
      <c r="D1032" s="147" t="s">
        <v>219</v>
      </c>
      <c r="E1032" s="160" t="s">
        <v>19</v>
      </c>
      <c r="F1032" s="161" t="s">
        <v>81</v>
      </c>
      <c r="H1032" s="162">
        <v>2</v>
      </c>
      <c r="I1032" s="163"/>
      <c r="L1032" s="159"/>
      <c r="M1032" s="164"/>
      <c r="T1032" s="165"/>
      <c r="AT1032" s="160" t="s">
        <v>219</v>
      </c>
      <c r="AU1032" s="160" t="s">
        <v>79</v>
      </c>
      <c r="AV1032" s="13" t="s">
        <v>81</v>
      </c>
      <c r="AW1032" s="13" t="s">
        <v>33</v>
      </c>
      <c r="AX1032" s="13" t="s">
        <v>72</v>
      </c>
      <c r="AY1032" s="160" t="s">
        <v>207</v>
      </c>
    </row>
    <row r="1033" spans="2:65" s="14" customFormat="1" ht="10">
      <c r="B1033" s="166"/>
      <c r="D1033" s="147" t="s">
        <v>219</v>
      </c>
      <c r="E1033" s="167" t="s">
        <v>19</v>
      </c>
      <c r="F1033" s="168" t="s">
        <v>222</v>
      </c>
      <c r="H1033" s="169">
        <v>2</v>
      </c>
      <c r="I1033" s="170"/>
      <c r="L1033" s="166"/>
      <c r="M1033" s="171"/>
      <c r="T1033" s="172"/>
      <c r="AT1033" s="167" t="s">
        <v>219</v>
      </c>
      <c r="AU1033" s="167" t="s">
        <v>79</v>
      </c>
      <c r="AV1033" s="14" t="s">
        <v>111</v>
      </c>
      <c r="AW1033" s="14" t="s">
        <v>33</v>
      </c>
      <c r="AX1033" s="14" t="s">
        <v>79</v>
      </c>
      <c r="AY1033" s="167" t="s">
        <v>207</v>
      </c>
    </row>
    <row r="1034" spans="2:65" s="1" customFormat="1" ht="16.5" customHeight="1">
      <c r="B1034" s="34"/>
      <c r="C1034" s="134" t="s">
        <v>1443</v>
      </c>
      <c r="D1034" s="134" t="s">
        <v>209</v>
      </c>
      <c r="E1034" s="135" t="s">
        <v>1444</v>
      </c>
      <c r="F1034" s="136" t="s">
        <v>1445</v>
      </c>
      <c r="G1034" s="137" t="s">
        <v>1422</v>
      </c>
      <c r="H1034" s="138">
        <v>20</v>
      </c>
      <c r="I1034" s="139"/>
      <c r="J1034" s="140">
        <f>ROUND(I1034*H1034,2)</f>
        <v>0</v>
      </c>
      <c r="K1034" s="136" t="s">
        <v>213</v>
      </c>
      <c r="L1034" s="34"/>
      <c r="M1034" s="141" t="s">
        <v>19</v>
      </c>
      <c r="N1034" s="142" t="s">
        <v>43</v>
      </c>
      <c r="P1034" s="143">
        <f>O1034*H1034</f>
        <v>0</v>
      </c>
      <c r="Q1034" s="143">
        <v>0</v>
      </c>
      <c r="R1034" s="143">
        <f>Q1034*H1034</f>
        <v>0</v>
      </c>
      <c r="S1034" s="143">
        <v>0</v>
      </c>
      <c r="T1034" s="144">
        <f>S1034*H1034</f>
        <v>0</v>
      </c>
      <c r="AR1034" s="145" t="s">
        <v>1423</v>
      </c>
      <c r="AT1034" s="145" t="s">
        <v>209</v>
      </c>
      <c r="AU1034" s="145" t="s">
        <v>79</v>
      </c>
      <c r="AY1034" s="19" t="s">
        <v>207</v>
      </c>
      <c r="BE1034" s="146">
        <f>IF(N1034="základní",J1034,0)</f>
        <v>0</v>
      </c>
      <c r="BF1034" s="146">
        <f>IF(N1034="snížená",J1034,0)</f>
        <v>0</v>
      </c>
      <c r="BG1034" s="146">
        <f>IF(N1034="zákl. přenesená",J1034,0)</f>
        <v>0</v>
      </c>
      <c r="BH1034" s="146">
        <f>IF(N1034="sníž. přenesená",J1034,0)</f>
        <v>0</v>
      </c>
      <c r="BI1034" s="146">
        <f>IF(N1034="nulová",J1034,0)</f>
        <v>0</v>
      </c>
      <c r="BJ1034" s="19" t="s">
        <v>79</v>
      </c>
      <c r="BK1034" s="146">
        <f>ROUND(I1034*H1034,2)</f>
        <v>0</v>
      </c>
      <c r="BL1034" s="19" t="s">
        <v>1423</v>
      </c>
      <c r="BM1034" s="145" t="s">
        <v>1446</v>
      </c>
    </row>
    <row r="1035" spans="2:65" s="1" customFormat="1" ht="18">
      <c r="B1035" s="34"/>
      <c r="D1035" s="147" t="s">
        <v>215</v>
      </c>
      <c r="F1035" s="148" t="s">
        <v>1447</v>
      </c>
      <c r="I1035" s="149"/>
      <c r="L1035" s="34"/>
      <c r="M1035" s="150"/>
      <c r="T1035" s="55"/>
      <c r="AT1035" s="19" t="s">
        <v>215</v>
      </c>
      <c r="AU1035" s="19" t="s">
        <v>79</v>
      </c>
    </row>
    <row r="1036" spans="2:65" s="1" customFormat="1" ht="10">
      <c r="B1036" s="34"/>
      <c r="D1036" s="151" t="s">
        <v>217</v>
      </c>
      <c r="F1036" s="152" t="s">
        <v>1448</v>
      </c>
      <c r="I1036" s="149"/>
      <c r="L1036" s="34"/>
      <c r="M1036" s="150"/>
      <c r="T1036" s="55"/>
      <c r="AT1036" s="19" t="s">
        <v>217</v>
      </c>
      <c r="AU1036" s="19" t="s">
        <v>79</v>
      </c>
    </row>
    <row r="1037" spans="2:65" s="12" customFormat="1" ht="10">
      <c r="B1037" s="153"/>
      <c r="D1037" s="147" t="s">
        <v>219</v>
      </c>
      <c r="E1037" s="154" t="s">
        <v>19</v>
      </c>
      <c r="F1037" s="155" t="s">
        <v>1449</v>
      </c>
      <c r="H1037" s="154" t="s">
        <v>19</v>
      </c>
      <c r="I1037" s="156"/>
      <c r="L1037" s="153"/>
      <c r="M1037" s="157"/>
      <c r="T1037" s="158"/>
      <c r="AT1037" s="154" t="s">
        <v>219</v>
      </c>
      <c r="AU1037" s="154" t="s">
        <v>79</v>
      </c>
      <c r="AV1037" s="12" t="s">
        <v>79</v>
      </c>
      <c r="AW1037" s="12" t="s">
        <v>33</v>
      </c>
      <c r="AX1037" s="12" t="s">
        <v>72</v>
      </c>
      <c r="AY1037" s="154" t="s">
        <v>207</v>
      </c>
    </row>
    <row r="1038" spans="2:65" s="13" customFormat="1" ht="10">
      <c r="B1038" s="159"/>
      <c r="D1038" s="147" t="s">
        <v>219</v>
      </c>
      <c r="E1038" s="160" t="s">
        <v>19</v>
      </c>
      <c r="F1038" s="161" t="s">
        <v>367</v>
      </c>
      <c r="H1038" s="162">
        <v>20</v>
      </c>
      <c r="I1038" s="163"/>
      <c r="L1038" s="159"/>
      <c r="M1038" s="164"/>
      <c r="T1038" s="165"/>
      <c r="AT1038" s="160" t="s">
        <v>219</v>
      </c>
      <c r="AU1038" s="160" t="s">
        <v>79</v>
      </c>
      <c r="AV1038" s="13" t="s">
        <v>81</v>
      </c>
      <c r="AW1038" s="13" t="s">
        <v>33</v>
      </c>
      <c r="AX1038" s="13" t="s">
        <v>72</v>
      </c>
      <c r="AY1038" s="160" t="s">
        <v>207</v>
      </c>
    </row>
    <row r="1039" spans="2:65" s="14" customFormat="1" ht="10">
      <c r="B1039" s="166"/>
      <c r="D1039" s="147" t="s">
        <v>219</v>
      </c>
      <c r="E1039" s="167" t="s">
        <v>19</v>
      </c>
      <c r="F1039" s="168" t="s">
        <v>222</v>
      </c>
      <c r="H1039" s="169">
        <v>20</v>
      </c>
      <c r="I1039" s="170"/>
      <c r="L1039" s="166"/>
      <c r="M1039" s="199"/>
      <c r="N1039" s="200"/>
      <c r="O1039" s="200"/>
      <c r="P1039" s="200"/>
      <c r="Q1039" s="200"/>
      <c r="R1039" s="200"/>
      <c r="S1039" s="200"/>
      <c r="T1039" s="201"/>
      <c r="AT1039" s="167" t="s">
        <v>219</v>
      </c>
      <c r="AU1039" s="167" t="s">
        <v>79</v>
      </c>
      <c r="AV1039" s="14" t="s">
        <v>111</v>
      </c>
      <c r="AW1039" s="14" t="s">
        <v>33</v>
      </c>
      <c r="AX1039" s="14" t="s">
        <v>79</v>
      </c>
      <c r="AY1039" s="167" t="s">
        <v>207</v>
      </c>
    </row>
    <row r="1040" spans="2:65" s="1" customFormat="1" ht="7" customHeight="1">
      <c r="B1040" s="43"/>
      <c r="C1040" s="44"/>
      <c r="D1040" s="44"/>
      <c r="E1040" s="44"/>
      <c r="F1040" s="44"/>
      <c r="G1040" s="44"/>
      <c r="H1040" s="44"/>
      <c r="I1040" s="44"/>
      <c r="J1040" s="44"/>
      <c r="K1040" s="44"/>
      <c r="L1040" s="34"/>
    </row>
  </sheetData>
  <sheetProtection algorithmName="SHA-512" hashValue="LlpLOTKIkiL+fLzBMDb8++3A4lNcRnx5b8RTUWxp1RCmTYwkyQtfl18hdrSNpNqtw847BHSD/cYDhCsQIN4yfA==" saltValue="FhiZfZtVrDmI67mb2/ACYWQyC0iwkm3qHeS354982noUzGifHbEO/vbd6sUYvqghYWfIje1hh+4/W8FKzu4ZYw==" spinCount="100000" sheet="1" objects="1" scenarios="1" formatColumns="0" formatRows="0" autoFilter="0"/>
  <autoFilter ref="C115:K1039" xr:uid="{00000000-0009-0000-0000-000001000000}"/>
  <mergeCells count="12">
    <mergeCell ref="E108:H108"/>
    <mergeCell ref="L2:V2"/>
    <mergeCell ref="E50:H50"/>
    <mergeCell ref="E52:H52"/>
    <mergeCell ref="E54:H54"/>
    <mergeCell ref="E104:H104"/>
    <mergeCell ref="E106:H106"/>
    <mergeCell ref="E7:H7"/>
    <mergeCell ref="E9:H9"/>
    <mergeCell ref="E11:H11"/>
    <mergeCell ref="E20:H20"/>
    <mergeCell ref="E29:H29"/>
  </mergeCells>
  <hyperlinks>
    <hyperlink ref="F121" r:id="rId1" xr:uid="{00000000-0004-0000-0100-000000000000}"/>
    <hyperlink ref="F130" r:id="rId2" xr:uid="{00000000-0004-0000-0100-000001000000}"/>
    <hyperlink ref="F140" r:id="rId3" xr:uid="{00000000-0004-0000-0100-000002000000}"/>
    <hyperlink ref="F145" r:id="rId4" xr:uid="{00000000-0004-0000-0100-000003000000}"/>
    <hyperlink ref="F151" r:id="rId5" xr:uid="{00000000-0004-0000-0100-000004000000}"/>
    <hyperlink ref="F157" r:id="rId6" xr:uid="{00000000-0004-0000-0100-000005000000}"/>
    <hyperlink ref="F163" r:id="rId7" xr:uid="{00000000-0004-0000-0100-000006000000}"/>
    <hyperlink ref="F171" r:id="rId8" xr:uid="{00000000-0004-0000-0100-000007000000}"/>
    <hyperlink ref="F179" r:id="rId9" xr:uid="{00000000-0004-0000-0100-000008000000}"/>
    <hyperlink ref="F187" r:id="rId10" xr:uid="{00000000-0004-0000-0100-000009000000}"/>
    <hyperlink ref="F263" r:id="rId11" xr:uid="{00000000-0004-0000-0100-00000A000000}"/>
    <hyperlink ref="F269" r:id="rId12" xr:uid="{00000000-0004-0000-0100-00000B000000}"/>
    <hyperlink ref="F272" r:id="rId13" xr:uid="{00000000-0004-0000-0100-00000C000000}"/>
    <hyperlink ref="F295" r:id="rId14" xr:uid="{00000000-0004-0000-0100-00000D000000}"/>
    <hyperlink ref="F300" r:id="rId15" xr:uid="{00000000-0004-0000-0100-00000E000000}"/>
    <hyperlink ref="F304" r:id="rId16" xr:uid="{00000000-0004-0000-0100-00000F000000}"/>
    <hyperlink ref="F310" r:id="rId17" xr:uid="{00000000-0004-0000-0100-000010000000}"/>
    <hyperlink ref="F314" r:id="rId18" xr:uid="{00000000-0004-0000-0100-000011000000}"/>
    <hyperlink ref="F326" r:id="rId19" xr:uid="{00000000-0004-0000-0100-000012000000}"/>
    <hyperlink ref="F330" r:id="rId20" xr:uid="{00000000-0004-0000-0100-000013000000}"/>
    <hyperlink ref="F334" r:id="rId21" xr:uid="{00000000-0004-0000-0100-000014000000}"/>
    <hyperlink ref="F338" r:id="rId22" xr:uid="{00000000-0004-0000-0100-000015000000}"/>
    <hyperlink ref="F343" r:id="rId23" xr:uid="{00000000-0004-0000-0100-000016000000}"/>
    <hyperlink ref="F349" r:id="rId24" xr:uid="{00000000-0004-0000-0100-000017000000}"/>
    <hyperlink ref="F355" r:id="rId25" xr:uid="{00000000-0004-0000-0100-000018000000}"/>
    <hyperlink ref="F381" r:id="rId26" xr:uid="{00000000-0004-0000-0100-000019000000}"/>
    <hyperlink ref="F387" r:id="rId27" xr:uid="{00000000-0004-0000-0100-00001A000000}"/>
    <hyperlink ref="F399" r:id="rId28" xr:uid="{00000000-0004-0000-0100-00001B000000}"/>
    <hyperlink ref="F405" r:id="rId29" xr:uid="{00000000-0004-0000-0100-00001C000000}"/>
    <hyperlink ref="F412" r:id="rId30" xr:uid="{00000000-0004-0000-0100-00001D000000}"/>
    <hyperlink ref="F419" r:id="rId31" xr:uid="{00000000-0004-0000-0100-00001E000000}"/>
    <hyperlink ref="F424" r:id="rId32" xr:uid="{00000000-0004-0000-0100-00001F000000}"/>
    <hyperlink ref="F428" r:id="rId33" xr:uid="{00000000-0004-0000-0100-000020000000}"/>
    <hyperlink ref="F435" r:id="rId34" xr:uid="{00000000-0004-0000-0100-000021000000}"/>
    <hyperlink ref="F441" r:id="rId35" xr:uid="{00000000-0004-0000-0100-000022000000}"/>
    <hyperlink ref="F455" r:id="rId36" xr:uid="{00000000-0004-0000-0100-000023000000}"/>
    <hyperlink ref="F465" r:id="rId37" xr:uid="{00000000-0004-0000-0100-000024000000}"/>
    <hyperlink ref="F474" r:id="rId38" xr:uid="{00000000-0004-0000-0100-000025000000}"/>
    <hyperlink ref="F482" r:id="rId39" xr:uid="{00000000-0004-0000-0100-000026000000}"/>
    <hyperlink ref="F488" r:id="rId40" xr:uid="{00000000-0004-0000-0100-000027000000}"/>
    <hyperlink ref="F494" r:id="rId41" xr:uid="{00000000-0004-0000-0100-000028000000}"/>
    <hyperlink ref="F498" r:id="rId42" xr:uid="{00000000-0004-0000-0100-000029000000}"/>
    <hyperlink ref="F507" r:id="rId43" xr:uid="{00000000-0004-0000-0100-00002A000000}"/>
    <hyperlink ref="F511" r:id="rId44" xr:uid="{00000000-0004-0000-0100-00002B000000}"/>
    <hyperlink ref="F514" r:id="rId45" xr:uid="{00000000-0004-0000-0100-00002C000000}"/>
    <hyperlink ref="F520" r:id="rId46" xr:uid="{00000000-0004-0000-0100-00002D000000}"/>
    <hyperlink ref="F528" r:id="rId47" xr:uid="{00000000-0004-0000-0100-00002E000000}"/>
    <hyperlink ref="F536" r:id="rId48" xr:uid="{00000000-0004-0000-0100-00002F000000}"/>
    <hyperlink ref="F540" r:id="rId49" xr:uid="{00000000-0004-0000-0100-000030000000}"/>
    <hyperlink ref="F546" r:id="rId50" xr:uid="{00000000-0004-0000-0100-000031000000}"/>
    <hyperlink ref="F550" r:id="rId51" xr:uid="{00000000-0004-0000-0100-000032000000}"/>
    <hyperlink ref="F554" r:id="rId52" xr:uid="{00000000-0004-0000-0100-000033000000}"/>
    <hyperlink ref="F563" r:id="rId53" xr:uid="{00000000-0004-0000-0100-000034000000}"/>
    <hyperlink ref="F579" r:id="rId54" xr:uid="{00000000-0004-0000-0100-000035000000}"/>
    <hyperlink ref="F599" r:id="rId55" xr:uid="{00000000-0004-0000-0100-000036000000}"/>
    <hyperlink ref="F605" r:id="rId56" xr:uid="{00000000-0004-0000-0100-000037000000}"/>
    <hyperlink ref="F608" r:id="rId57" xr:uid="{00000000-0004-0000-0100-000038000000}"/>
    <hyperlink ref="F611" r:id="rId58" xr:uid="{00000000-0004-0000-0100-000039000000}"/>
    <hyperlink ref="F615" r:id="rId59" xr:uid="{00000000-0004-0000-0100-00003A000000}"/>
    <hyperlink ref="F619" r:id="rId60" xr:uid="{00000000-0004-0000-0100-00003B000000}"/>
    <hyperlink ref="F624" r:id="rId61" xr:uid="{00000000-0004-0000-0100-00003C000000}"/>
    <hyperlink ref="F643" r:id="rId62" xr:uid="{00000000-0004-0000-0100-00003D000000}"/>
    <hyperlink ref="F646" r:id="rId63" xr:uid="{00000000-0004-0000-0100-00003E000000}"/>
    <hyperlink ref="F650" r:id="rId64" xr:uid="{00000000-0004-0000-0100-00003F000000}"/>
    <hyperlink ref="F658" r:id="rId65" xr:uid="{00000000-0004-0000-0100-000040000000}"/>
    <hyperlink ref="F664" r:id="rId66" xr:uid="{00000000-0004-0000-0100-000041000000}"/>
    <hyperlink ref="F668" r:id="rId67" xr:uid="{00000000-0004-0000-0100-000042000000}"/>
    <hyperlink ref="F686" r:id="rId68" xr:uid="{00000000-0004-0000-0100-000043000000}"/>
    <hyperlink ref="F692" r:id="rId69" xr:uid="{00000000-0004-0000-0100-000044000000}"/>
    <hyperlink ref="F698" r:id="rId70" xr:uid="{00000000-0004-0000-0100-000045000000}"/>
    <hyperlink ref="F703" r:id="rId71" xr:uid="{00000000-0004-0000-0100-000046000000}"/>
    <hyperlink ref="F710" r:id="rId72" xr:uid="{00000000-0004-0000-0100-000047000000}"/>
    <hyperlink ref="F713" r:id="rId73" xr:uid="{00000000-0004-0000-0100-000048000000}"/>
    <hyperlink ref="F716" r:id="rId74" xr:uid="{00000000-0004-0000-0100-000049000000}"/>
    <hyperlink ref="F720" r:id="rId75" xr:uid="{00000000-0004-0000-0100-00004A000000}"/>
    <hyperlink ref="F724" r:id="rId76" xr:uid="{00000000-0004-0000-0100-00004B000000}"/>
    <hyperlink ref="F728" r:id="rId77" xr:uid="{00000000-0004-0000-0100-00004C000000}"/>
    <hyperlink ref="F732" r:id="rId78" xr:uid="{00000000-0004-0000-0100-00004D000000}"/>
    <hyperlink ref="F743" r:id="rId79" xr:uid="{00000000-0004-0000-0100-00004E000000}"/>
    <hyperlink ref="F750" r:id="rId80" xr:uid="{00000000-0004-0000-0100-00004F000000}"/>
    <hyperlink ref="F754" r:id="rId81" xr:uid="{00000000-0004-0000-0100-000050000000}"/>
    <hyperlink ref="F758" r:id="rId82" xr:uid="{00000000-0004-0000-0100-000051000000}"/>
    <hyperlink ref="F762" r:id="rId83" xr:uid="{00000000-0004-0000-0100-000052000000}"/>
    <hyperlink ref="F766" r:id="rId84" xr:uid="{00000000-0004-0000-0100-000053000000}"/>
    <hyperlink ref="F772" r:id="rId85" xr:uid="{00000000-0004-0000-0100-000054000000}"/>
    <hyperlink ref="F799" r:id="rId86" xr:uid="{00000000-0004-0000-0100-000055000000}"/>
    <hyperlink ref="F806" r:id="rId87" xr:uid="{00000000-0004-0000-0100-000056000000}"/>
    <hyperlink ref="F814" r:id="rId88" xr:uid="{00000000-0004-0000-0100-000057000000}"/>
    <hyperlink ref="F820" r:id="rId89" xr:uid="{00000000-0004-0000-0100-000058000000}"/>
    <hyperlink ref="F823" r:id="rId90" xr:uid="{00000000-0004-0000-0100-000059000000}"/>
    <hyperlink ref="F833" r:id="rId91" xr:uid="{00000000-0004-0000-0100-00005A000000}"/>
    <hyperlink ref="F837" r:id="rId92" xr:uid="{00000000-0004-0000-0100-00005B000000}"/>
    <hyperlink ref="F843" r:id="rId93" xr:uid="{00000000-0004-0000-0100-00005C000000}"/>
    <hyperlink ref="F851" r:id="rId94" xr:uid="{00000000-0004-0000-0100-00005D000000}"/>
    <hyperlink ref="F859" r:id="rId95" xr:uid="{00000000-0004-0000-0100-00005E000000}"/>
    <hyperlink ref="F867" r:id="rId96" xr:uid="{00000000-0004-0000-0100-00005F000000}"/>
    <hyperlink ref="F889" r:id="rId97" xr:uid="{00000000-0004-0000-0100-000060000000}"/>
    <hyperlink ref="F895" r:id="rId98" xr:uid="{00000000-0004-0000-0100-000061000000}"/>
    <hyperlink ref="F903" r:id="rId99" xr:uid="{00000000-0004-0000-0100-000062000000}"/>
    <hyperlink ref="F907" r:id="rId100" xr:uid="{00000000-0004-0000-0100-000063000000}"/>
    <hyperlink ref="F911" r:id="rId101" xr:uid="{00000000-0004-0000-0100-000064000000}"/>
    <hyperlink ref="F923" r:id="rId102" xr:uid="{00000000-0004-0000-0100-000065000000}"/>
    <hyperlink ref="F927" r:id="rId103" xr:uid="{00000000-0004-0000-0100-000066000000}"/>
    <hyperlink ref="F931" r:id="rId104" xr:uid="{00000000-0004-0000-0100-000067000000}"/>
    <hyperlink ref="F937" r:id="rId105" xr:uid="{00000000-0004-0000-0100-000068000000}"/>
    <hyperlink ref="F941" r:id="rId106" xr:uid="{00000000-0004-0000-0100-000069000000}"/>
    <hyperlink ref="F945" r:id="rId107" xr:uid="{00000000-0004-0000-0100-00006A000000}"/>
    <hyperlink ref="F949" r:id="rId108" xr:uid="{00000000-0004-0000-0100-00006B000000}"/>
    <hyperlink ref="F954" r:id="rId109" xr:uid="{00000000-0004-0000-0100-00006C000000}"/>
    <hyperlink ref="F958" r:id="rId110" xr:uid="{00000000-0004-0000-0100-00006D000000}"/>
    <hyperlink ref="F962" r:id="rId111" xr:uid="{00000000-0004-0000-0100-00006E000000}"/>
    <hyperlink ref="F968" r:id="rId112" xr:uid="{00000000-0004-0000-0100-00006F000000}"/>
    <hyperlink ref="F979" r:id="rId113" xr:uid="{00000000-0004-0000-0100-000070000000}"/>
    <hyperlink ref="F983" r:id="rId114" xr:uid="{00000000-0004-0000-0100-000071000000}"/>
    <hyperlink ref="F988" r:id="rId115" xr:uid="{00000000-0004-0000-0100-000072000000}"/>
    <hyperlink ref="F993" r:id="rId116" xr:uid="{00000000-0004-0000-0100-000073000000}"/>
    <hyperlink ref="F997" r:id="rId117" xr:uid="{00000000-0004-0000-0100-000074000000}"/>
    <hyperlink ref="F1001" r:id="rId118" xr:uid="{00000000-0004-0000-0100-000075000000}"/>
    <hyperlink ref="F1016" r:id="rId119" xr:uid="{00000000-0004-0000-0100-000076000000}"/>
    <hyperlink ref="F1022" r:id="rId120" xr:uid="{00000000-0004-0000-0100-000077000000}"/>
    <hyperlink ref="F1030" r:id="rId121" xr:uid="{00000000-0004-0000-0100-000078000000}"/>
    <hyperlink ref="F1036" r:id="rId122" xr:uid="{00000000-0004-0000-0100-00007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6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93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1452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ROUND(J97,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ROUND((SUM(BE97:BE175)),  2)</f>
        <v>0</v>
      </c>
      <c r="I37" s="96">
        <v>0.21</v>
      </c>
      <c r="J37" s="85">
        <f>ROUND(((SUM(BE97:BE175))*I37),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ROUND((SUM(BF97:BF175)),  2)</f>
        <v>0</v>
      </c>
      <c r="I38" s="96">
        <v>0.12</v>
      </c>
      <c r="J38" s="85">
        <f>ROUND(((SUM(BF97:BF175))*I38),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ROUND((SUM(BG97:BG175)),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ROUND((SUM(BH97:BH175)),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ROUND((SUM(BI97:BI175)),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 xml:space="preserve">D.1.4.a - Zařízení pro vytápění 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J97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1453</v>
      </c>
      <c r="E68" s="108"/>
      <c r="F68" s="108"/>
      <c r="G68" s="108"/>
      <c r="H68" s="108"/>
      <c r="I68" s="108"/>
      <c r="J68" s="109">
        <f>J98</f>
        <v>0</v>
      </c>
      <c r="L68" s="106"/>
    </row>
    <row r="69" spans="2:47" s="8" customFormat="1" ht="25" customHeight="1">
      <c r="B69" s="106"/>
      <c r="D69" s="107" t="s">
        <v>1454</v>
      </c>
      <c r="E69" s="108"/>
      <c r="F69" s="108"/>
      <c r="G69" s="108"/>
      <c r="H69" s="108"/>
      <c r="I69" s="108"/>
      <c r="J69" s="109">
        <f>J103</f>
        <v>0</v>
      </c>
      <c r="L69" s="106"/>
    </row>
    <row r="70" spans="2:47" s="8" customFormat="1" ht="25" customHeight="1">
      <c r="B70" s="106"/>
      <c r="D70" s="107" t="s">
        <v>1455</v>
      </c>
      <c r="E70" s="108"/>
      <c r="F70" s="108"/>
      <c r="G70" s="108"/>
      <c r="H70" s="108"/>
      <c r="I70" s="108"/>
      <c r="J70" s="109">
        <f>J112</f>
        <v>0</v>
      </c>
      <c r="L70" s="106"/>
    </row>
    <row r="71" spans="2:47" s="8" customFormat="1" ht="25" customHeight="1">
      <c r="B71" s="106"/>
      <c r="D71" s="107" t="s">
        <v>1456</v>
      </c>
      <c r="E71" s="108"/>
      <c r="F71" s="108"/>
      <c r="G71" s="108"/>
      <c r="H71" s="108"/>
      <c r="I71" s="108"/>
      <c r="J71" s="109">
        <f>J145</f>
        <v>0</v>
      </c>
      <c r="L71" s="106"/>
    </row>
    <row r="72" spans="2:47" s="8" customFormat="1" ht="25" customHeight="1">
      <c r="B72" s="106"/>
      <c r="D72" s="107" t="s">
        <v>1457</v>
      </c>
      <c r="E72" s="108"/>
      <c r="F72" s="108"/>
      <c r="G72" s="108"/>
      <c r="H72" s="108"/>
      <c r="I72" s="108"/>
      <c r="J72" s="109">
        <f>J158</f>
        <v>0</v>
      </c>
      <c r="L72" s="106"/>
    </row>
    <row r="73" spans="2:47" s="8" customFormat="1" ht="25" customHeight="1">
      <c r="B73" s="106"/>
      <c r="D73" s="107" t="s">
        <v>1458</v>
      </c>
      <c r="E73" s="108"/>
      <c r="F73" s="108"/>
      <c r="G73" s="108"/>
      <c r="H73" s="108"/>
      <c r="I73" s="108"/>
      <c r="J73" s="109">
        <f>J169</f>
        <v>0</v>
      </c>
      <c r="L73" s="106"/>
    </row>
    <row r="74" spans="2:47" s="1" customFormat="1" ht="21.75" customHeight="1">
      <c r="B74" s="34"/>
      <c r="L74" s="34"/>
    </row>
    <row r="75" spans="2:47" s="1" customFormat="1" ht="7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4"/>
    </row>
    <row r="79" spans="2:47" s="1" customFormat="1" ht="7" customHeight="1"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34"/>
    </row>
    <row r="80" spans="2:47" s="1" customFormat="1" ht="25" customHeight="1">
      <c r="B80" s="34"/>
      <c r="C80" s="23" t="s">
        <v>192</v>
      </c>
      <c r="L80" s="34"/>
    </row>
    <row r="81" spans="2:20" s="1" customFormat="1" ht="7" customHeight="1">
      <c r="B81" s="34"/>
      <c r="L81" s="34"/>
    </row>
    <row r="82" spans="2:20" s="1" customFormat="1" ht="12" customHeight="1">
      <c r="B82" s="34"/>
      <c r="C82" s="29" t="s">
        <v>16</v>
      </c>
      <c r="L82" s="34"/>
    </row>
    <row r="83" spans="2:20" s="1" customFormat="1" ht="26.25" customHeight="1">
      <c r="B83" s="34"/>
      <c r="E83" s="342" t="str">
        <f>E7</f>
        <v>ZČU - REKONSTRUKCE POSLUCHÁREN UP 101,104,108,112 a 115</v>
      </c>
      <c r="F83" s="343"/>
      <c r="G83" s="343"/>
      <c r="H83" s="343"/>
      <c r="L83" s="34"/>
    </row>
    <row r="84" spans="2:20" ht="12" customHeight="1">
      <c r="B84" s="22"/>
      <c r="C84" s="29" t="s">
        <v>147</v>
      </c>
      <c r="L84" s="22"/>
    </row>
    <row r="85" spans="2:20" ht="16.5" customHeight="1">
      <c r="B85" s="22"/>
      <c r="E85" s="342" t="s">
        <v>150</v>
      </c>
      <c r="F85" s="312"/>
      <c r="G85" s="312"/>
      <c r="H85" s="312"/>
      <c r="L85" s="22"/>
    </row>
    <row r="86" spans="2:20" ht="12" customHeight="1">
      <c r="B86" s="22"/>
      <c r="C86" s="29" t="s">
        <v>153</v>
      </c>
      <c r="L86" s="22"/>
    </row>
    <row r="87" spans="2:20" s="1" customFormat="1" ht="16.5" customHeight="1">
      <c r="B87" s="34"/>
      <c r="E87" s="340" t="s">
        <v>1450</v>
      </c>
      <c r="F87" s="344"/>
      <c r="G87" s="344"/>
      <c r="H87" s="344"/>
      <c r="L87" s="34"/>
    </row>
    <row r="88" spans="2:20" s="1" customFormat="1" ht="12" customHeight="1">
      <c r="B88" s="34"/>
      <c r="C88" s="29" t="s">
        <v>1451</v>
      </c>
      <c r="L88" s="34"/>
    </row>
    <row r="89" spans="2:20" s="1" customFormat="1" ht="16.5" customHeight="1">
      <c r="B89" s="34"/>
      <c r="E89" s="305" t="str">
        <f>E13</f>
        <v xml:space="preserve">D.1.4.a - Zařízení pro vytápění </v>
      </c>
      <c r="F89" s="344"/>
      <c r="G89" s="344"/>
      <c r="H89" s="344"/>
      <c r="L89" s="34"/>
    </row>
    <row r="90" spans="2:20" s="1" customFormat="1" ht="7" customHeight="1">
      <c r="B90" s="34"/>
      <c r="L90" s="34"/>
    </row>
    <row r="91" spans="2:20" s="1" customFormat="1" ht="12" customHeight="1">
      <c r="B91" s="34"/>
      <c r="C91" s="29" t="s">
        <v>21</v>
      </c>
      <c r="F91" s="27" t="str">
        <f>F16</f>
        <v>Areál ZČU, Univerzitní 22, 306 14 Plzeň</v>
      </c>
      <c r="I91" s="29" t="s">
        <v>23</v>
      </c>
      <c r="J91" s="51" t="str">
        <f>IF(J16="","",J16)</f>
        <v>15. 1. 2024</v>
      </c>
      <c r="L91" s="34"/>
    </row>
    <row r="92" spans="2:20" s="1" customFormat="1" ht="7" customHeight="1">
      <c r="B92" s="34"/>
      <c r="L92" s="34"/>
    </row>
    <row r="93" spans="2:20" s="1" customFormat="1" ht="25.65" customHeight="1">
      <c r="B93" s="34"/>
      <c r="C93" s="29" t="s">
        <v>25</v>
      </c>
      <c r="F93" s="27" t="str">
        <f>E19</f>
        <v>Západočeská univerzita v Plzni, Univerzitní 8, 306</v>
      </c>
      <c r="I93" s="29" t="s">
        <v>31</v>
      </c>
      <c r="J93" s="32" t="str">
        <f>E25</f>
        <v>ATELIER SOUKUP OPL ŠVEHLA S.R.O.</v>
      </c>
      <c r="L93" s="34"/>
    </row>
    <row r="94" spans="2:20" s="1" customFormat="1" ht="15.15" customHeight="1">
      <c r="B94" s="34"/>
      <c r="C94" s="29" t="s">
        <v>29</v>
      </c>
      <c r="F94" s="27" t="str">
        <f>IF(E22="","",E22)</f>
        <v>Vyplň údaj</v>
      </c>
      <c r="I94" s="29" t="s">
        <v>34</v>
      </c>
      <c r="J94" s="32" t="str">
        <f>E28</f>
        <v>Michal Jirka</v>
      </c>
      <c r="L94" s="34"/>
    </row>
    <row r="95" spans="2:20" s="1" customFormat="1" ht="10.25" customHeight="1">
      <c r="B95" s="34"/>
      <c r="L95" s="34"/>
    </row>
    <row r="96" spans="2:20" s="10" customFormat="1" ht="29.25" customHeight="1">
      <c r="B96" s="114"/>
      <c r="C96" s="115" t="s">
        <v>193</v>
      </c>
      <c r="D96" s="116" t="s">
        <v>57</v>
      </c>
      <c r="E96" s="116" t="s">
        <v>53</v>
      </c>
      <c r="F96" s="116" t="s">
        <v>54</v>
      </c>
      <c r="G96" s="116" t="s">
        <v>194</v>
      </c>
      <c r="H96" s="116" t="s">
        <v>195</v>
      </c>
      <c r="I96" s="116" t="s">
        <v>196</v>
      </c>
      <c r="J96" s="116" t="s">
        <v>159</v>
      </c>
      <c r="K96" s="117" t="s">
        <v>197</v>
      </c>
      <c r="L96" s="114"/>
      <c r="M96" s="58" t="s">
        <v>19</v>
      </c>
      <c r="N96" s="59" t="s">
        <v>42</v>
      </c>
      <c r="O96" s="59" t="s">
        <v>198</v>
      </c>
      <c r="P96" s="59" t="s">
        <v>199</v>
      </c>
      <c r="Q96" s="59" t="s">
        <v>200</v>
      </c>
      <c r="R96" s="59" t="s">
        <v>201</v>
      </c>
      <c r="S96" s="59" t="s">
        <v>202</v>
      </c>
      <c r="T96" s="60" t="s">
        <v>203</v>
      </c>
    </row>
    <row r="97" spans="2:65" s="1" customFormat="1" ht="22.75" customHeight="1">
      <c r="B97" s="34"/>
      <c r="C97" s="63" t="s">
        <v>204</v>
      </c>
      <c r="J97" s="118">
        <f>BK97</f>
        <v>0</v>
      </c>
      <c r="L97" s="34"/>
      <c r="M97" s="61"/>
      <c r="N97" s="52"/>
      <c r="O97" s="52"/>
      <c r="P97" s="119">
        <f>P98+P103+P112+P145+P158+P169</f>
        <v>0</v>
      </c>
      <c r="Q97" s="52"/>
      <c r="R97" s="119">
        <f>R98+R103+R112+R145+R158+R169</f>
        <v>0</v>
      </c>
      <c r="S97" s="52"/>
      <c r="T97" s="120">
        <f>T98+T103+T112+T145+T158+T169</f>
        <v>0</v>
      </c>
      <c r="AT97" s="19" t="s">
        <v>71</v>
      </c>
      <c r="AU97" s="19" t="s">
        <v>160</v>
      </c>
      <c r="BK97" s="121">
        <f>BK98+BK103+BK112+BK145+BK158+BK169</f>
        <v>0</v>
      </c>
    </row>
    <row r="98" spans="2:65" s="11" customFormat="1" ht="25.9" customHeight="1">
      <c r="B98" s="122"/>
      <c r="D98" s="123" t="s">
        <v>71</v>
      </c>
      <c r="E98" s="124" t="s">
        <v>1459</v>
      </c>
      <c r="F98" s="124" t="s">
        <v>1460</v>
      </c>
      <c r="I98" s="125"/>
      <c r="J98" s="126">
        <f>BK98</f>
        <v>0</v>
      </c>
      <c r="L98" s="122"/>
      <c r="M98" s="127"/>
      <c r="P98" s="128">
        <f>SUM(P99:P102)</f>
        <v>0</v>
      </c>
      <c r="R98" s="128">
        <f>SUM(R99:R102)</f>
        <v>0</v>
      </c>
      <c r="T98" s="129">
        <f>SUM(T99:T102)</f>
        <v>0</v>
      </c>
      <c r="AR98" s="123" t="s">
        <v>81</v>
      </c>
      <c r="AT98" s="130" t="s">
        <v>71</v>
      </c>
      <c r="AU98" s="130" t="s">
        <v>72</v>
      </c>
      <c r="AY98" s="123" t="s">
        <v>207</v>
      </c>
      <c r="BK98" s="131">
        <f>SUM(BK99:BK102)</f>
        <v>0</v>
      </c>
    </row>
    <row r="99" spans="2:65" s="1" customFormat="1" ht="49" customHeight="1">
      <c r="B99" s="34"/>
      <c r="C99" s="134" t="s">
        <v>79</v>
      </c>
      <c r="D99" s="134" t="s">
        <v>209</v>
      </c>
      <c r="E99" s="135" t="s">
        <v>1461</v>
      </c>
      <c r="F99" s="136" t="s">
        <v>1462</v>
      </c>
      <c r="G99" s="137" t="s">
        <v>244</v>
      </c>
      <c r="H99" s="138">
        <v>1</v>
      </c>
      <c r="I99" s="139"/>
      <c r="J99" s="140">
        <f>ROUND(I99*H99,2)</f>
        <v>0</v>
      </c>
      <c r="K99" s="136" t="s">
        <v>331</v>
      </c>
      <c r="L99" s="34"/>
      <c r="M99" s="141" t="s">
        <v>19</v>
      </c>
      <c r="N99" s="142" t="s">
        <v>43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5" t="s">
        <v>351</v>
      </c>
      <c r="AT99" s="145" t="s">
        <v>209</v>
      </c>
      <c r="AU99" s="145" t="s">
        <v>79</v>
      </c>
      <c r="AY99" s="19" t="s">
        <v>207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9" t="s">
        <v>79</v>
      </c>
      <c r="BK99" s="146">
        <f>ROUND(I99*H99,2)</f>
        <v>0</v>
      </c>
      <c r="BL99" s="19" t="s">
        <v>351</v>
      </c>
      <c r="BM99" s="145" t="s">
        <v>734</v>
      </c>
    </row>
    <row r="100" spans="2:65" s="1" customFormat="1" ht="27">
      <c r="B100" s="34"/>
      <c r="D100" s="147" t="s">
        <v>215</v>
      </c>
      <c r="F100" s="148" t="s">
        <v>1462</v>
      </c>
      <c r="I100" s="149"/>
      <c r="L100" s="34"/>
      <c r="M100" s="150"/>
      <c r="T100" s="55"/>
      <c r="AT100" s="19" t="s">
        <v>215</v>
      </c>
      <c r="AU100" s="19" t="s">
        <v>79</v>
      </c>
    </row>
    <row r="101" spans="2:65" s="1" customFormat="1" ht="16.5" customHeight="1">
      <c r="B101" s="34"/>
      <c r="C101" s="134" t="s">
        <v>81</v>
      </c>
      <c r="D101" s="134" t="s">
        <v>209</v>
      </c>
      <c r="E101" s="135" t="s">
        <v>1463</v>
      </c>
      <c r="F101" s="136" t="s">
        <v>1464</v>
      </c>
      <c r="G101" s="137" t="s">
        <v>244</v>
      </c>
      <c r="H101" s="138">
        <v>5</v>
      </c>
      <c r="I101" s="139"/>
      <c r="J101" s="140">
        <f>ROUND(I101*H101,2)</f>
        <v>0</v>
      </c>
      <c r="K101" s="136" t="s">
        <v>331</v>
      </c>
      <c r="L101" s="34"/>
      <c r="M101" s="141" t="s">
        <v>19</v>
      </c>
      <c r="N101" s="14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351</v>
      </c>
      <c r="AT101" s="145" t="s">
        <v>209</v>
      </c>
      <c r="AU101" s="145" t="s">
        <v>79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351</v>
      </c>
      <c r="BM101" s="145" t="s">
        <v>747</v>
      </c>
    </row>
    <row r="102" spans="2:65" s="1" customFormat="1" ht="10">
      <c r="B102" s="34"/>
      <c r="D102" s="147" t="s">
        <v>215</v>
      </c>
      <c r="F102" s="148" t="s">
        <v>1464</v>
      </c>
      <c r="I102" s="149"/>
      <c r="L102" s="34"/>
      <c r="M102" s="150"/>
      <c r="T102" s="55"/>
      <c r="AT102" s="19" t="s">
        <v>215</v>
      </c>
      <c r="AU102" s="19" t="s">
        <v>79</v>
      </c>
    </row>
    <row r="103" spans="2:65" s="11" customFormat="1" ht="25.9" customHeight="1">
      <c r="B103" s="122"/>
      <c r="D103" s="123" t="s">
        <v>71</v>
      </c>
      <c r="E103" s="124" t="s">
        <v>1465</v>
      </c>
      <c r="F103" s="124" t="s">
        <v>1466</v>
      </c>
      <c r="I103" s="125"/>
      <c r="J103" s="126">
        <f>BK103</f>
        <v>0</v>
      </c>
      <c r="L103" s="122"/>
      <c r="M103" s="127"/>
      <c r="P103" s="128">
        <f>SUM(P104:P111)</f>
        <v>0</v>
      </c>
      <c r="R103" s="128">
        <f>SUM(R104:R111)</f>
        <v>0</v>
      </c>
      <c r="T103" s="129">
        <f>SUM(T104:T111)</f>
        <v>0</v>
      </c>
      <c r="AR103" s="123" t="s">
        <v>79</v>
      </c>
      <c r="AT103" s="130" t="s">
        <v>71</v>
      </c>
      <c r="AU103" s="130" t="s">
        <v>72</v>
      </c>
      <c r="AY103" s="123" t="s">
        <v>207</v>
      </c>
      <c r="BK103" s="131">
        <f>SUM(BK104:BK111)</f>
        <v>0</v>
      </c>
    </row>
    <row r="104" spans="2:65" s="1" customFormat="1" ht="24.15" customHeight="1">
      <c r="B104" s="34"/>
      <c r="C104" s="134" t="s">
        <v>92</v>
      </c>
      <c r="D104" s="134" t="s">
        <v>209</v>
      </c>
      <c r="E104" s="135" t="s">
        <v>1467</v>
      </c>
      <c r="F104" s="136" t="s">
        <v>1468</v>
      </c>
      <c r="G104" s="137" t="s">
        <v>654</v>
      </c>
      <c r="H104" s="138">
        <v>15</v>
      </c>
      <c r="I104" s="139"/>
      <c r="J104" s="140">
        <f>ROUND(I104*H104,2)</f>
        <v>0</v>
      </c>
      <c r="K104" s="136" t="s">
        <v>331</v>
      </c>
      <c r="L104" s="34"/>
      <c r="M104" s="141" t="s">
        <v>19</v>
      </c>
      <c r="N104" s="14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111</v>
      </c>
      <c r="AT104" s="145" t="s">
        <v>209</v>
      </c>
      <c r="AU104" s="145" t="s">
        <v>79</v>
      </c>
      <c r="AY104" s="19" t="s">
        <v>207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79</v>
      </c>
      <c r="BK104" s="146">
        <f>ROUND(I104*H104,2)</f>
        <v>0</v>
      </c>
      <c r="BL104" s="19" t="s">
        <v>111</v>
      </c>
      <c r="BM104" s="145" t="s">
        <v>763</v>
      </c>
    </row>
    <row r="105" spans="2:65" s="1" customFormat="1" ht="18">
      <c r="B105" s="34"/>
      <c r="D105" s="147" t="s">
        <v>215</v>
      </c>
      <c r="F105" s="148" t="s">
        <v>1468</v>
      </c>
      <c r="I105" s="149"/>
      <c r="L105" s="34"/>
      <c r="M105" s="150"/>
      <c r="T105" s="55"/>
      <c r="AT105" s="19" t="s">
        <v>215</v>
      </c>
      <c r="AU105" s="19" t="s">
        <v>79</v>
      </c>
    </row>
    <row r="106" spans="2:65" s="1" customFormat="1" ht="24.15" customHeight="1">
      <c r="B106" s="34"/>
      <c r="C106" s="134" t="s">
        <v>111</v>
      </c>
      <c r="D106" s="134" t="s">
        <v>209</v>
      </c>
      <c r="E106" s="135" t="s">
        <v>1469</v>
      </c>
      <c r="F106" s="136" t="s">
        <v>1470</v>
      </c>
      <c r="G106" s="137" t="s">
        <v>654</v>
      </c>
      <c r="H106" s="138">
        <v>55</v>
      </c>
      <c r="I106" s="139"/>
      <c r="J106" s="140">
        <f>ROUND(I106*H106,2)</f>
        <v>0</v>
      </c>
      <c r="K106" s="136" t="s">
        <v>331</v>
      </c>
      <c r="L106" s="34"/>
      <c r="M106" s="141" t="s">
        <v>19</v>
      </c>
      <c r="N106" s="142" t="s">
        <v>43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111</v>
      </c>
      <c r="AT106" s="145" t="s">
        <v>209</v>
      </c>
      <c r="AU106" s="145" t="s">
        <v>79</v>
      </c>
      <c r="AY106" s="19" t="s">
        <v>207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9" t="s">
        <v>79</v>
      </c>
      <c r="BK106" s="146">
        <f>ROUND(I106*H106,2)</f>
        <v>0</v>
      </c>
      <c r="BL106" s="19" t="s">
        <v>111</v>
      </c>
      <c r="BM106" s="145" t="s">
        <v>778</v>
      </c>
    </row>
    <row r="107" spans="2:65" s="1" customFormat="1" ht="18">
      <c r="B107" s="34"/>
      <c r="D107" s="147" t="s">
        <v>215</v>
      </c>
      <c r="F107" s="148" t="s">
        <v>1470</v>
      </c>
      <c r="I107" s="149"/>
      <c r="L107" s="34"/>
      <c r="M107" s="150"/>
      <c r="T107" s="55"/>
      <c r="AT107" s="19" t="s">
        <v>215</v>
      </c>
      <c r="AU107" s="19" t="s">
        <v>79</v>
      </c>
    </row>
    <row r="108" spans="2:65" s="1" customFormat="1" ht="24.15" customHeight="1">
      <c r="B108" s="34"/>
      <c r="C108" s="134" t="s">
        <v>241</v>
      </c>
      <c r="D108" s="134" t="s">
        <v>209</v>
      </c>
      <c r="E108" s="135" t="s">
        <v>1471</v>
      </c>
      <c r="F108" s="136" t="s">
        <v>1472</v>
      </c>
      <c r="G108" s="137" t="s">
        <v>654</v>
      </c>
      <c r="H108" s="138">
        <v>45</v>
      </c>
      <c r="I108" s="139"/>
      <c r="J108" s="140">
        <f>ROUND(I108*H108,2)</f>
        <v>0</v>
      </c>
      <c r="K108" s="136" t="s">
        <v>331</v>
      </c>
      <c r="L108" s="34"/>
      <c r="M108" s="141" t="s">
        <v>19</v>
      </c>
      <c r="N108" s="142" t="s">
        <v>43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111</v>
      </c>
      <c r="AT108" s="145" t="s">
        <v>209</v>
      </c>
      <c r="AU108" s="145" t="s">
        <v>79</v>
      </c>
      <c r="AY108" s="19" t="s">
        <v>207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9" t="s">
        <v>79</v>
      </c>
      <c r="BK108" s="146">
        <f>ROUND(I108*H108,2)</f>
        <v>0</v>
      </c>
      <c r="BL108" s="19" t="s">
        <v>111</v>
      </c>
      <c r="BM108" s="145" t="s">
        <v>791</v>
      </c>
    </row>
    <row r="109" spans="2:65" s="1" customFormat="1" ht="18">
      <c r="B109" s="34"/>
      <c r="D109" s="147" t="s">
        <v>215</v>
      </c>
      <c r="F109" s="148" t="s">
        <v>1472</v>
      </c>
      <c r="I109" s="149"/>
      <c r="L109" s="34"/>
      <c r="M109" s="150"/>
      <c r="T109" s="55"/>
      <c r="AT109" s="19" t="s">
        <v>215</v>
      </c>
      <c r="AU109" s="19" t="s">
        <v>79</v>
      </c>
    </row>
    <row r="110" spans="2:65" s="1" customFormat="1" ht="21.75" customHeight="1">
      <c r="B110" s="34"/>
      <c r="C110" s="134" t="s">
        <v>250</v>
      </c>
      <c r="D110" s="134" t="s">
        <v>209</v>
      </c>
      <c r="E110" s="135" t="s">
        <v>1473</v>
      </c>
      <c r="F110" s="136" t="s">
        <v>1474</v>
      </c>
      <c r="G110" s="137" t="s">
        <v>654</v>
      </c>
      <c r="H110" s="138">
        <v>2</v>
      </c>
      <c r="I110" s="139"/>
      <c r="J110" s="140">
        <f>ROUND(I110*H110,2)</f>
        <v>0</v>
      </c>
      <c r="K110" s="136" t="s">
        <v>331</v>
      </c>
      <c r="L110" s="34"/>
      <c r="M110" s="141" t="s">
        <v>19</v>
      </c>
      <c r="N110" s="142" t="s">
        <v>43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111</v>
      </c>
      <c r="AT110" s="145" t="s">
        <v>209</v>
      </c>
      <c r="AU110" s="145" t="s">
        <v>79</v>
      </c>
      <c r="AY110" s="19" t="s">
        <v>207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79</v>
      </c>
      <c r="BK110" s="146">
        <f>ROUND(I110*H110,2)</f>
        <v>0</v>
      </c>
      <c r="BL110" s="19" t="s">
        <v>111</v>
      </c>
      <c r="BM110" s="145" t="s">
        <v>805</v>
      </c>
    </row>
    <row r="111" spans="2:65" s="1" customFormat="1" ht="10">
      <c r="B111" s="34"/>
      <c r="D111" s="147" t="s">
        <v>215</v>
      </c>
      <c r="F111" s="148" t="s">
        <v>1474</v>
      </c>
      <c r="I111" s="149"/>
      <c r="L111" s="34"/>
      <c r="M111" s="150"/>
      <c r="T111" s="55"/>
      <c r="AT111" s="19" t="s">
        <v>215</v>
      </c>
      <c r="AU111" s="19" t="s">
        <v>79</v>
      </c>
    </row>
    <row r="112" spans="2:65" s="11" customFormat="1" ht="25.9" customHeight="1">
      <c r="B112" s="122"/>
      <c r="D112" s="123" t="s">
        <v>71</v>
      </c>
      <c r="E112" s="124" t="s">
        <v>1475</v>
      </c>
      <c r="F112" s="124" t="s">
        <v>1476</v>
      </c>
      <c r="I112" s="125"/>
      <c r="J112" s="126">
        <f>BK112</f>
        <v>0</v>
      </c>
      <c r="L112" s="122"/>
      <c r="M112" s="127"/>
      <c r="P112" s="128">
        <f>SUM(P113:P144)</f>
        <v>0</v>
      </c>
      <c r="R112" s="128">
        <f>SUM(R113:R144)</f>
        <v>0</v>
      </c>
      <c r="T112" s="129">
        <f>SUM(T113:T144)</f>
        <v>0</v>
      </c>
      <c r="AR112" s="123" t="s">
        <v>79</v>
      </c>
      <c r="AT112" s="130" t="s">
        <v>71</v>
      </c>
      <c r="AU112" s="130" t="s">
        <v>72</v>
      </c>
      <c r="AY112" s="123" t="s">
        <v>207</v>
      </c>
      <c r="BK112" s="131">
        <f>SUM(BK113:BK144)</f>
        <v>0</v>
      </c>
    </row>
    <row r="113" spans="2:65" s="1" customFormat="1" ht="21.75" customHeight="1">
      <c r="B113" s="34"/>
      <c r="C113" s="134" t="s">
        <v>257</v>
      </c>
      <c r="D113" s="134" t="s">
        <v>209</v>
      </c>
      <c r="E113" s="135" t="s">
        <v>1477</v>
      </c>
      <c r="F113" s="136" t="s">
        <v>1478</v>
      </c>
      <c r="G113" s="137" t="s">
        <v>244</v>
      </c>
      <c r="H113" s="138">
        <v>2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79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832</v>
      </c>
    </row>
    <row r="114" spans="2:65" s="1" customFormat="1" ht="10">
      <c r="B114" s="34"/>
      <c r="D114" s="147" t="s">
        <v>215</v>
      </c>
      <c r="F114" s="148" t="s">
        <v>1478</v>
      </c>
      <c r="I114" s="149"/>
      <c r="L114" s="34"/>
      <c r="M114" s="150"/>
      <c r="T114" s="55"/>
      <c r="AT114" s="19" t="s">
        <v>215</v>
      </c>
      <c r="AU114" s="19" t="s">
        <v>79</v>
      </c>
    </row>
    <row r="115" spans="2:65" s="1" customFormat="1" ht="21.75" customHeight="1">
      <c r="B115" s="34"/>
      <c r="C115" s="134" t="s">
        <v>227</v>
      </c>
      <c r="D115" s="134" t="s">
        <v>209</v>
      </c>
      <c r="E115" s="135" t="s">
        <v>1479</v>
      </c>
      <c r="F115" s="136" t="s">
        <v>1480</v>
      </c>
      <c r="G115" s="137" t="s">
        <v>244</v>
      </c>
      <c r="H115" s="138">
        <v>3</v>
      </c>
      <c r="I115" s="139"/>
      <c r="J115" s="140">
        <f>ROUND(I115*H115,2)</f>
        <v>0</v>
      </c>
      <c r="K115" s="136" t="s">
        <v>331</v>
      </c>
      <c r="L115" s="34"/>
      <c r="M115" s="141" t="s">
        <v>19</v>
      </c>
      <c r="N115" s="14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111</v>
      </c>
      <c r="AT115" s="145" t="s">
        <v>209</v>
      </c>
      <c r="AU115" s="145" t="s">
        <v>79</v>
      </c>
      <c r="AY115" s="19" t="s">
        <v>207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79</v>
      </c>
      <c r="BK115" s="146">
        <f>ROUND(I115*H115,2)</f>
        <v>0</v>
      </c>
      <c r="BL115" s="19" t="s">
        <v>111</v>
      </c>
      <c r="BM115" s="145" t="s">
        <v>859</v>
      </c>
    </row>
    <row r="116" spans="2:65" s="1" customFormat="1" ht="10">
      <c r="B116" s="34"/>
      <c r="D116" s="147" t="s">
        <v>215</v>
      </c>
      <c r="F116" s="148" t="s">
        <v>1480</v>
      </c>
      <c r="I116" s="149"/>
      <c r="L116" s="34"/>
      <c r="M116" s="150"/>
      <c r="T116" s="55"/>
      <c r="AT116" s="19" t="s">
        <v>215</v>
      </c>
      <c r="AU116" s="19" t="s">
        <v>79</v>
      </c>
    </row>
    <row r="117" spans="2:65" s="1" customFormat="1" ht="21.75" customHeight="1">
      <c r="B117" s="34"/>
      <c r="C117" s="134" t="s">
        <v>272</v>
      </c>
      <c r="D117" s="134" t="s">
        <v>209</v>
      </c>
      <c r="E117" s="135" t="s">
        <v>1481</v>
      </c>
      <c r="F117" s="136" t="s">
        <v>1482</v>
      </c>
      <c r="G117" s="137" t="s">
        <v>244</v>
      </c>
      <c r="H117" s="138">
        <v>1</v>
      </c>
      <c r="I117" s="139"/>
      <c r="J117" s="140">
        <f>ROUND(I117*H117,2)</f>
        <v>0</v>
      </c>
      <c r="K117" s="136" t="s">
        <v>331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111</v>
      </c>
      <c r="AT117" s="145" t="s">
        <v>209</v>
      </c>
      <c r="AU117" s="145" t="s">
        <v>79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871</v>
      </c>
    </row>
    <row r="118" spans="2:65" s="1" customFormat="1" ht="10">
      <c r="B118" s="34"/>
      <c r="D118" s="147" t="s">
        <v>215</v>
      </c>
      <c r="F118" s="148" t="s">
        <v>1482</v>
      </c>
      <c r="I118" s="149"/>
      <c r="L118" s="34"/>
      <c r="M118" s="150"/>
      <c r="T118" s="55"/>
      <c r="AT118" s="19" t="s">
        <v>215</v>
      </c>
      <c r="AU118" s="19" t="s">
        <v>79</v>
      </c>
    </row>
    <row r="119" spans="2:65" s="1" customFormat="1" ht="24.15" customHeight="1">
      <c r="B119" s="34"/>
      <c r="C119" s="134" t="s">
        <v>282</v>
      </c>
      <c r="D119" s="134" t="s">
        <v>209</v>
      </c>
      <c r="E119" s="135" t="s">
        <v>1483</v>
      </c>
      <c r="F119" s="136" t="s">
        <v>1484</v>
      </c>
      <c r="G119" s="137" t="s">
        <v>244</v>
      </c>
      <c r="H119" s="138">
        <v>1</v>
      </c>
      <c r="I119" s="139"/>
      <c r="J119" s="140">
        <f>ROUND(I119*H119,2)</f>
        <v>0</v>
      </c>
      <c r="K119" s="136" t="s">
        <v>331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79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886</v>
      </c>
    </row>
    <row r="120" spans="2:65" s="1" customFormat="1" ht="18">
      <c r="B120" s="34"/>
      <c r="D120" s="147" t="s">
        <v>215</v>
      </c>
      <c r="F120" s="148" t="s">
        <v>1484</v>
      </c>
      <c r="I120" s="149"/>
      <c r="L120" s="34"/>
      <c r="M120" s="150"/>
      <c r="T120" s="55"/>
      <c r="AT120" s="19" t="s">
        <v>215</v>
      </c>
      <c r="AU120" s="19" t="s">
        <v>79</v>
      </c>
    </row>
    <row r="121" spans="2:65" s="1" customFormat="1" ht="16.5" customHeight="1">
      <c r="B121" s="34"/>
      <c r="C121" s="134" t="s">
        <v>292</v>
      </c>
      <c r="D121" s="134" t="s">
        <v>209</v>
      </c>
      <c r="E121" s="135" t="s">
        <v>1485</v>
      </c>
      <c r="F121" s="136" t="s">
        <v>1486</v>
      </c>
      <c r="G121" s="137" t="s">
        <v>244</v>
      </c>
      <c r="H121" s="138">
        <v>1</v>
      </c>
      <c r="I121" s="139"/>
      <c r="J121" s="140">
        <f>ROUND(I121*H121,2)</f>
        <v>0</v>
      </c>
      <c r="K121" s="136" t="s">
        <v>331</v>
      </c>
      <c r="L121" s="34"/>
      <c r="M121" s="141" t="s">
        <v>19</v>
      </c>
      <c r="N121" s="142" t="s">
        <v>43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111</v>
      </c>
      <c r="AT121" s="145" t="s">
        <v>209</v>
      </c>
      <c r="AU121" s="145" t="s">
        <v>79</v>
      </c>
      <c r="AY121" s="19" t="s">
        <v>207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79</v>
      </c>
      <c r="BK121" s="146">
        <f>ROUND(I121*H121,2)</f>
        <v>0</v>
      </c>
      <c r="BL121" s="19" t="s">
        <v>111</v>
      </c>
      <c r="BM121" s="145" t="s">
        <v>603</v>
      </c>
    </row>
    <row r="122" spans="2:65" s="1" customFormat="1" ht="10">
      <c r="B122" s="34"/>
      <c r="D122" s="147" t="s">
        <v>215</v>
      </c>
      <c r="F122" s="148" t="s">
        <v>1486</v>
      </c>
      <c r="I122" s="149"/>
      <c r="L122" s="34"/>
      <c r="M122" s="150"/>
      <c r="T122" s="55"/>
      <c r="AT122" s="19" t="s">
        <v>215</v>
      </c>
      <c r="AU122" s="19" t="s">
        <v>79</v>
      </c>
    </row>
    <row r="123" spans="2:65" s="1" customFormat="1" ht="37.75" customHeight="1">
      <c r="B123" s="34"/>
      <c r="C123" s="134" t="s">
        <v>8</v>
      </c>
      <c r="D123" s="134" t="s">
        <v>209</v>
      </c>
      <c r="E123" s="135" t="s">
        <v>1487</v>
      </c>
      <c r="F123" s="136" t="s">
        <v>1488</v>
      </c>
      <c r="G123" s="137" t="s">
        <v>244</v>
      </c>
      <c r="H123" s="138">
        <v>4</v>
      </c>
      <c r="I123" s="139"/>
      <c r="J123" s="140">
        <f>ROUND(I123*H123,2)</f>
        <v>0</v>
      </c>
      <c r="K123" s="136" t="s">
        <v>331</v>
      </c>
      <c r="L123" s="34"/>
      <c r="M123" s="141" t="s">
        <v>19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111</v>
      </c>
      <c r="AT123" s="145" t="s">
        <v>209</v>
      </c>
      <c r="AU123" s="145" t="s">
        <v>79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681</v>
      </c>
    </row>
    <row r="124" spans="2:65" s="1" customFormat="1" ht="18">
      <c r="B124" s="34"/>
      <c r="D124" s="147" t="s">
        <v>215</v>
      </c>
      <c r="F124" s="148" t="s">
        <v>1488</v>
      </c>
      <c r="I124" s="149"/>
      <c r="L124" s="34"/>
      <c r="M124" s="150"/>
      <c r="T124" s="55"/>
      <c r="AT124" s="19" t="s">
        <v>215</v>
      </c>
      <c r="AU124" s="19" t="s">
        <v>79</v>
      </c>
    </row>
    <row r="125" spans="2:65" s="1" customFormat="1" ht="21.75" customHeight="1">
      <c r="B125" s="34"/>
      <c r="C125" s="134" t="s">
        <v>328</v>
      </c>
      <c r="D125" s="134" t="s">
        <v>209</v>
      </c>
      <c r="E125" s="135" t="s">
        <v>1489</v>
      </c>
      <c r="F125" s="136" t="s">
        <v>1490</v>
      </c>
      <c r="G125" s="137" t="s">
        <v>244</v>
      </c>
      <c r="H125" s="138">
        <v>5</v>
      </c>
      <c r="I125" s="139"/>
      <c r="J125" s="140">
        <f>ROUND(I125*H125,2)</f>
        <v>0</v>
      </c>
      <c r="K125" s="136" t="s">
        <v>331</v>
      </c>
      <c r="L125" s="34"/>
      <c r="M125" s="141" t="s">
        <v>19</v>
      </c>
      <c r="N125" s="14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111</v>
      </c>
      <c r="AT125" s="145" t="s">
        <v>209</v>
      </c>
      <c r="AU125" s="145" t="s">
        <v>79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812</v>
      </c>
    </row>
    <row r="126" spans="2:65" s="1" customFormat="1" ht="10">
      <c r="B126" s="34"/>
      <c r="D126" s="147" t="s">
        <v>215</v>
      </c>
      <c r="F126" s="148" t="s">
        <v>1490</v>
      </c>
      <c r="I126" s="149"/>
      <c r="L126" s="34"/>
      <c r="M126" s="150"/>
      <c r="T126" s="55"/>
      <c r="AT126" s="19" t="s">
        <v>215</v>
      </c>
      <c r="AU126" s="19" t="s">
        <v>79</v>
      </c>
    </row>
    <row r="127" spans="2:65" s="1" customFormat="1" ht="33" customHeight="1">
      <c r="B127" s="34"/>
      <c r="C127" s="134" t="s">
        <v>342</v>
      </c>
      <c r="D127" s="134" t="s">
        <v>209</v>
      </c>
      <c r="E127" s="135" t="s">
        <v>1491</v>
      </c>
      <c r="F127" s="136" t="s">
        <v>1492</v>
      </c>
      <c r="G127" s="137" t="s">
        <v>244</v>
      </c>
      <c r="H127" s="138">
        <v>7</v>
      </c>
      <c r="I127" s="139"/>
      <c r="J127" s="140">
        <f>ROUND(I127*H127,2)</f>
        <v>0</v>
      </c>
      <c r="K127" s="136" t="s">
        <v>331</v>
      </c>
      <c r="L127" s="34"/>
      <c r="M127" s="141" t="s">
        <v>19</v>
      </c>
      <c r="N127" s="14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111</v>
      </c>
      <c r="AT127" s="145" t="s">
        <v>209</v>
      </c>
      <c r="AU127" s="145" t="s">
        <v>79</v>
      </c>
      <c r="AY127" s="19" t="s">
        <v>207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79</v>
      </c>
      <c r="BK127" s="146">
        <f>ROUND(I127*H127,2)</f>
        <v>0</v>
      </c>
      <c r="BL127" s="19" t="s">
        <v>111</v>
      </c>
      <c r="BM127" s="145" t="s">
        <v>929</v>
      </c>
    </row>
    <row r="128" spans="2:65" s="1" customFormat="1" ht="18">
      <c r="B128" s="34"/>
      <c r="D128" s="147" t="s">
        <v>215</v>
      </c>
      <c r="F128" s="148" t="s">
        <v>1492</v>
      </c>
      <c r="I128" s="149"/>
      <c r="L128" s="34"/>
      <c r="M128" s="150"/>
      <c r="T128" s="55"/>
      <c r="AT128" s="19" t="s">
        <v>215</v>
      </c>
      <c r="AU128" s="19" t="s">
        <v>79</v>
      </c>
    </row>
    <row r="129" spans="2:65" s="1" customFormat="1" ht="21.75" customHeight="1">
      <c r="B129" s="34"/>
      <c r="C129" s="134" t="s">
        <v>347</v>
      </c>
      <c r="D129" s="134" t="s">
        <v>209</v>
      </c>
      <c r="E129" s="135" t="s">
        <v>1493</v>
      </c>
      <c r="F129" s="136" t="s">
        <v>1494</v>
      </c>
      <c r="G129" s="137" t="s">
        <v>244</v>
      </c>
      <c r="H129" s="138">
        <v>7</v>
      </c>
      <c r="I129" s="139"/>
      <c r="J129" s="140">
        <f>ROUND(I129*H129,2)</f>
        <v>0</v>
      </c>
      <c r="K129" s="136" t="s">
        <v>331</v>
      </c>
      <c r="L129" s="34"/>
      <c r="M129" s="141" t="s">
        <v>19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111</v>
      </c>
      <c r="AT129" s="145" t="s">
        <v>209</v>
      </c>
      <c r="AU129" s="145" t="s">
        <v>79</v>
      </c>
      <c r="AY129" s="19" t="s">
        <v>207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79</v>
      </c>
      <c r="BK129" s="146">
        <f>ROUND(I129*H129,2)</f>
        <v>0</v>
      </c>
      <c r="BL129" s="19" t="s">
        <v>111</v>
      </c>
      <c r="BM129" s="145" t="s">
        <v>947</v>
      </c>
    </row>
    <row r="130" spans="2:65" s="1" customFormat="1" ht="10">
      <c r="B130" s="34"/>
      <c r="D130" s="147" t="s">
        <v>215</v>
      </c>
      <c r="F130" s="148" t="s">
        <v>1495</v>
      </c>
      <c r="I130" s="149"/>
      <c r="L130" s="34"/>
      <c r="M130" s="150"/>
      <c r="T130" s="55"/>
      <c r="AT130" s="19" t="s">
        <v>215</v>
      </c>
      <c r="AU130" s="19" t="s">
        <v>79</v>
      </c>
    </row>
    <row r="131" spans="2:65" s="1" customFormat="1" ht="24.15" customHeight="1">
      <c r="B131" s="34"/>
      <c r="C131" s="134" t="s">
        <v>351</v>
      </c>
      <c r="D131" s="134" t="s">
        <v>209</v>
      </c>
      <c r="E131" s="135" t="s">
        <v>1496</v>
      </c>
      <c r="F131" s="136" t="s">
        <v>1497</v>
      </c>
      <c r="G131" s="137" t="s">
        <v>244</v>
      </c>
      <c r="H131" s="138">
        <v>14</v>
      </c>
      <c r="I131" s="139"/>
      <c r="J131" s="140">
        <f>ROUND(I131*H131,2)</f>
        <v>0</v>
      </c>
      <c r="K131" s="136" t="s">
        <v>331</v>
      </c>
      <c r="L131" s="34"/>
      <c r="M131" s="141" t="s">
        <v>19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111</v>
      </c>
      <c r="AT131" s="145" t="s">
        <v>209</v>
      </c>
      <c r="AU131" s="145" t="s">
        <v>79</v>
      </c>
      <c r="AY131" s="19" t="s">
        <v>207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79</v>
      </c>
      <c r="BK131" s="146">
        <f>ROUND(I131*H131,2)</f>
        <v>0</v>
      </c>
      <c r="BL131" s="19" t="s">
        <v>111</v>
      </c>
      <c r="BM131" s="145" t="s">
        <v>961</v>
      </c>
    </row>
    <row r="132" spans="2:65" s="1" customFormat="1" ht="18">
      <c r="B132" s="34"/>
      <c r="D132" s="147" t="s">
        <v>215</v>
      </c>
      <c r="F132" s="148" t="s">
        <v>1497</v>
      </c>
      <c r="I132" s="149"/>
      <c r="L132" s="34"/>
      <c r="M132" s="150"/>
      <c r="T132" s="55"/>
      <c r="AT132" s="19" t="s">
        <v>215</v>
      </c>
      <c r="AU132" s="19" t="s">
        <v>79</v>
      </c>
    </row>
    <row r="133" spans="2:65" s="1" customFormat="1" ht="24.15" customHeight="1">
      <c r="B133" s="34"/>
      <c r="C133" s="134" t="s">
        <v>355</v>
      </c>
      <c r="D133" s="134" t="s">
        <v>209</v>
      </c>
      <c r="E133" s="135" t="s">
        <v>1498</v>
      </c>
      <c r="F133" s="136" t="s">
        <v>1499</v>
      </c>
      <c r="G133" s="137" t="s">
        <v>244</v>
      </c>
      <c r="H133" s="138">
        <v>1</v>
      </c>
      <c r="I133" s="139"/>
      <c r="J133" s="140">
        <f>ROUND(I133*H133,2)</f>
        <v>0</v>
      </c>
      <c r="K133" s="136" t="s">
        <v>331</v>
      </c>
      <c r="L133" s="34"/>
      <c r="M133" s="141" t="s">
        <v>19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111</v>
      </c>
      <c r="AT133" s="145" t="s">
        <v>209</v>
      </c>
      <c r="AU133" s="145" t="s">
        <v>79</v>
      </c>
      <c r="AY133" s="19" t="s">
        <v>207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79</v>
      </c>
      <c r="BK133" s="146">
        <f>ROUND(I133*H133,2)</f>
        <v>0</v>
      </c>
      <c r="BL133" s="19" t="s">
        <v>111</v>
      </c>
      <c r="BM133" s="145" t="s">
        <v>971</v>
      </c>
    </row>
    <row r="134" spans="2:65" s="1" customFormat="1" ht="18">
      <c r="B134" s="34"/>
      <c r="D134" s="147" t="s">
        <v>215</v>
      </c>
      <c r="F134" s="148" t="s">
        <v>1499</v>
      </c>
      <c r="I134" s="149"/>
      <c r="L134" s="34"/>
      <c r="M134" s="150"/>
      <c r="T134" s="55"/>
      <c r="AT134" s="19" t="s">
        <v>215</v>
      </c>
      <c r="AU134" s="19" t="s">
        <v>79</v>
      </c>
    </row>
    <row r="135" spans="2:65" s="1" customFormat="1" ht="24.15" customHeight="1">
      <c r="B135" s="34"/>
      <c r="C135" s="134" t="s">
        <v>359</v>
      </c>
      <c r="D135" s="134" t="s">
        <v>209</v>
      </c>
      <c r="E135" s="135" t="s">
        <v>1500</v>
      </c>
      <c r="F135" s="136" t="s">
        <v>1501</v>
      </c>
      <c r="G135" s="137" t="s">
        <v>244</v>
      </c>
      <c r="H135" s="138">
        <v>4</v>
      </c>
      <c r="I135" s="139"/>
      <c r="J135" s="140">
        <f>ROUND(I135*H135,2)</f>
        <v>0</v>
      </c>
      <c r="K135" s="136" t="s">
        <v>331</v>
      </c>
      <c r="L135" s="34"/>
      <c r="M135" s="141" t="s">
        <v>19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111</v>
      </c>
      <c r="AT135" s="145" t="s">
        <v>209</v>
      </c>
      <c r="AU135" s="145" t="s">
        <v>79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111</v>
      </c>
      <c r="BM135" s="145" t="s">
        <v>980</v>
      </c>
    </row>
    <row r="136" spans="2:65" s="1" customFormat="1" ht="10">
      <c r="B136" s="34"/>
      <c r="D136" s="147" t="s">
        <v>215</v>
      </c>
      <c r="F136" s="148" t="s">
        <v>1501</v>
      </c>
      <c r="I136" s="149"/>
      <c r="L136" s="34"/>
      <c r="M136" s="150"/>
      <c r="T136" s="55"/>
      <c r="AT136" s="19" t="s">
        <v>215</v>
      </c>
      <c r="AU136" s="19" t="s">
        <v>79</v>
      </c>
    </row>
    <row r="137" spans="2:65" s="1" customFormat="1" ht="44.25" customHeight="1">
      <c r="B137" s="34"/>
      <c r="C137" s="134" t="s">
        <v>363</v>
      </c>
      <c r="D137" s="134" t="s">
        <v>209</v>
      </c>
      <c r="E137" s="135" t="s">
        <v>1502</v>
      </c>
      <c r="F137" s="136" t="s">
        <v>1503</v>
      </c>
      <c r="G137" s="137" t="s">
        <v>244</v>
      </c>
      <c r="H137" s="138">
        <v>1</v>
      </c>
      <c r="I137" s="139"/>
      <c r="J137" s="140">
        <f>ROUND(I137*H137,2)</f>
        <v>0</v>
      </c>
      <c r="K137" s="136" t="s">
        <v>331</v>
      </c>
      <c r="L137" s="34"/>
      <c r="M137" s="141" t="s">
        <v>19</v>
      </c>
      <c r="N137" s="14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111</v>
      </c>
      <c r="AT137" s="145" t="s">
        <v>209</v>
      </c>
      <c r="AU137" s="145" t="s">
        <v>79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988</v>
      </c>
    </row>
    <row r="138" spans="2:65" s="1" customFormat="1" ht="27">
      <c r="B138" s="34"/>
      <c r="D138" s="147" t="s">
        <v>215</v>
      </c>
      <c r="F138" s="148" t="s">
        <v>1503</v>
      </c>
      <c r="I138" s="149"/>
      <c r="L138" s="34"/>
      <c r="M138" s="150"/>
      <c r="T138" s="55"/>
      <c r="AT138" s="19" t="s">
        <v>215</v>
      </c>
      <c r="AU138" s="19" t="s">
        <v>79</v>
      </c>
    </row>
    <row r="139" spans="2:65" s="1" customFormat="1" ht="44.25" customHeight="1">
      <c r="B139" s="34"/>
      <c r="C139" s="134" t="s">
        <v>367</v>
      </c>
      <c r="D139" s="134" t="s">
        <v>209</v>
      </c>
      <c r="E139" s="135" t="s">
        <v>1504</v>
      </c>
      <c r="F139" s="136" t="s">
        <v>1505</v>
      </c>
      <c r="G139" s="137" t="s">
        <v>244</v>
      </c>
      <c r="H139" s="138">
        <v>1</v>
      </c>
      <c r="I139" s="139"/>
      <c r="J139" s="140">
        <f>ROUND(I139*H139,2)</f>
        <v>0</v>
      </c>
      <c r="K139" s="136" t="s">
        <v>331</v>
      </c>
      <c r="L139" s="34"/>
      <c r="M139" s="141" t="s">
        <v>19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111</v>
      </c>
      <c r="AT139" s="145" t="s">
        <v>209</v>
      </c>
      <c r="AU139" s="145" t="s">
        <v>79</v>
      </c>
      <c r="AY139" s="19" t="s">
        <v>207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9" t="s">
        <v>79</v>
      </c>
      <c r="BK139" s="146">
        <f>ROUND(I139*H139,2)</f>
        <v>0</v>
      </c>
      <c r="BL139" s="19" t="s">
        <v>111</v>
      </c>
      <c r="BM139" s="145" t="s">
        <v>998</v>
      </c>
    </row>
    <row r="140" spans="2:65" s="1" customFormat="1" ht="27">
      <c r="B140" s="34"/>
      <c r="D140" s="147" t="s">
        <v>215</v>
      </c>
      <c r="F140" s="148" t="s">
        <v>1505</v>
      </c>
      <c r="I140" s="149"/>
      <c r="L140" s="34"/>
      <c r="M140" s="150"/>
      <c r="T140" s="55"/>
      <c r="AT140" s="19" t="s">
        <v>215</v>
      </c>
      <c r="AU140" s="19" t="s">
        <v>79</v>
      </c>
    </row>
    <row r="141" spans="2:65" s="1" customFormat="1" ht="33" customHeight="1">
      <c r="B141" s="34"/>
      <c r="C141" s="134" t="s">
        <v>7</v>
      </c>
      <c r="D141" s="134" t="s">
        <v>209</v>
      </c>
      <c r="E141" s="135" t="s">
        <v>1506</v>
      </c>
      <c r="F141" s="136" t="s">
        <v>1507</v>
      </c>
      <c r="G141" s="137" t="s">
        <v>244</v>
      </c>
      <c r="H141" s="138">
        <v>4</v>
      </c>
      <c r="I141" s="139"/>
      <c r="J141" s="140">
        <f>ROUND(I141*H141,2)</f>
        <v>0</v>
      </c>
      <c r="K141" s="136" t="s">
        <v>331</v>
      </c>
      <c r="L141" s="34"/>
      <c r="M141" s="141" t="s">
        <v>19</v>
      </c>
      <c r="N141" s="142" t="s">
        <v>43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111</v>
      </c>
      <c r="AT141" s="145" t="s">
        <v>209</v>
      </c>
      <c r="AU141" s="145" t="s">
        <v>79</v>
      </c>
      <c r="AY141" s="19" t="s">
        <v>207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9" t="s">
        <v>79</v>
      </c>
      <c r="BK141" s="146">
        <f>ROUND(I141*H141,2)</f>
        <v>0</v>
      </c>
      <c r="BL141" s="19" t="s">
        <v>111</v>
      </c>
      <c r="BM141" s="145" t="s">
        <v>1011</v>
      </c>
    </row>
    <row r="142" spans="2:65" s="1" customFormat="1" ht="18">
      <c r="B142" s="34"/>
      <c r="D142" s="147" t="s">
        <v>215</v>
      </c>
      <c r="F142" s="148" t="s">
        <v>1507</v>
      </c>
      <c r="I142" s="149"/>
      <c r="L142" s="34"/>
      <c r="M142" s="150"/>
      <c r="T142" s="55"/>
      <c r="AT142" s="19" t="s">
        <v>215</v>
      </c>
      <c r="AU142" s="19" t="s">
        <v>79</v>
      </c>
    </row>
    <row r="143" spans="2:65" s="1" customFormat="1" ht="24.15" customHeight="1">
      <c r="B143" s="34"/>
      <c r="C143" s="134" t="s">
        <v>375</v>
      </c>
      <c r="D143" s="134" t="s">
        <v>209</v>
      </c>
      <c r="E143" s="135" t="s">
        <v>1508</v>
      </c>
      <c r="F143" s="136" t="s">
        <v>1509</v>
      </c>
      <c r="G143" s="137" t="s">
        <v>244</v>
      </c>
      <c r="H143" s="138">
        <v>1</v>
      </c>
      <c r="I143" s="139"/>
      <c r="J143" s="140">
        <f>ROUND(I143*H143,2)</f>
        <v>0</v>
      </c>
      <c r="K143" s="136" t="s">
        <v>331</v>
      </c>
      <c r="L143" s="34"/>
      <c r="M143" s="141" t="s">
        <v>19</v>
      </c>
      <c r="N143" s="142" t="s">
        <v>43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111</v>
      </c>
      <c r="AT143" s="145" t="s">
        <v>209</v>
      </c>
      <c r="AU143" s="145" t="s">
        <v>79</v>
      </c>
      <c r="AY143" s="19" t="s">
        <v>207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9" t="s">
        <v>79</v>
      </c>
      <c r="BK143" s="146">
        <f>ROUND(I143*H143,2)</f>
        <v>0</v>
      </c>
      <c r="BL143" s="19" t="s">
        <v>111</v>
      </c>
      <c r="BM143" s="145" t="s">
        <v>1021</v>
      </c>
    </row>
    <row r="144" spans="2:65" s="1" customFormat="1" ht="10">
      <c r="B144" s="34"/>
      <c r="D144" s="147" t="s">
        <v>215</v>
      </c>
      <c r="F144" s="148" t="s">
        <v>1509</v>
      </c>
      <c r="I144" s="149"/>
      <c r="L144" s="34"/>
      <c r="M144" s="150"/>
      <c r="T144" s="55"/>
      <c r="AT144" s="19" t="s">
        <v>215</v>
      </c>
      <c r="AU144" s="19" t="s">
        <v>79</v>
      </c>
    </row>
    <row r="145" spans="2:65" s="11" customFormat="1" ht="25.9" customHeight="1">
      <c r="B145" s="122"/>
      <c r="D145" s="123" t="s">
        <v>71</v>
      </c>
      <c r="E145" s="124" t="s">
        <v>1510</v>
      </c>
      <c r="F145" s="124" t="s">
        <v>1511</v>
      </c>
      <c r="I145" s="125"/>
      <c r="J145" s="126">
        <f>BK145</f>
        <v>0</v>
      </c>
      <c r="L145" s="122"/>
      <c r="M145" s="127"/>
      <c r="P145" s="128">
        <f>SUM(P146:P157)</f>
        <v>0</v>
      </c>
      <c r="R145" s="128">
        <f>SUM(R146:R157)</f>
        <v>0</v>
      </c>
      <c r="T145" s="129">
        <f>SUM(T146:T157)</f>
        <v>0</v>
      </c>
      <c r="AR145" s="123" t="s">
        <v>79</v>
      </c>
      <c r="AT145" s="130" t="s">
        <v>71</v>
      </c>
      <c r="AU145" s="130" t="s">
        <v>72</v>
      </c>
      <c r="AY145" s="123" t="s">
        <v>207</v>
      </c>
      <c r="BK145" s="131">
        <f>SUM(BK146:BK157)</f>
        <v>0</v>
      </c>
    </row>
    <row r="146" spans="2:65" s="1" customFormat="1" ht="62.75" customHeight="1">
      <c r="B146" s="34"/>
      <c r="C146" s="134" t="s">
        <v>380</v>
      </c>
      <c r="D146" s="134" t="s">
        <v>209</v>
      </c>
      <c r="E146" s="135" t="s">
        <v>1512</v>
      </c>
      <c r="F146" s="136" t="s">
        <v>1513</v>
      </c>
      <c r="G146" s="137" t="s">
        <v>244</v>
      </c>
      <c r="H146" s="138">
        <v>1</v>
      </c>
      <c r="I146" s="139"/>
      <c r="J146" s="140">
        <f>ROUND(I146*H146,2)</f>
        <v>0</v>
      </c>
      <c r="K146" s="136" t="s">
        <v>331</v>
      </c>
      <c r="L146" s="34"/>
      <c r="M146" s="141" t="s">
        <v>19</v>
      </c>
      <c r="N146" s="14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111</v>
      </c>
      <c r="AT146" s="145" t="s">
        <v>209</v>
      </c>
      <c r="AU146" s="145" t="s">
        <v>79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1031</v>
      </c>
    </row>
    <row r="147" spans="2:65" s="1" customFormat="1" ht="36">
      <c r="B147" s="34"/>
      <c r="D147" s="147" t="s">
        <v>215</v>
      </c>
      <c r="F147" s="148" t="s">
        <v>1513</v>
      </c>
      <c r="I147" s="149"/>
      <c r="L147" s="34"/>
      <c r="M147" s="150"/>
      <c r="T147" s="55"/>
      <c r="AT147" s="19" t="s">
        <v>215</v>
      </c>
      <c r="AU147" s="19" t="s">
        <v>79</v>
      </c>
    </row>
    <row r="148" spans="2:65" s="1" customFormat="1" ht="49" customHeight="1">
      <c r="B148" s="34"/>
      <c r="C148" s="134" t="s">
        <v>384</v>
      </c>
      <c r="D148" s="134" t="s">
        <v>209</v>
      </c>
      <c r="E148" s="135" t="s">
        <v>1514</v>
      </c>
      <c r="F148" s="136" t="s">
        <v>1515</v>
      </c>
      <c r="G148" s="137" t="s">
        <v>244</v>
      </c>
      <c r="H148" s="138">
        <v>2</v>
      </c>
      <c r="I148" s="139"/>
      <c r="J148" s="140">
        <f>ROUND(I148*H148,2)</f>
        <v>0</v>
      </c>
      <c r="K148" s="136" t="s">
        <v>331</v>
      </c>
      <c r="L148" s="34"/>
      <c r="M148" s="141" t="s">
        <v>19</v>
      </c>
      <c r="N148" s="14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111</v>
      </c>
      <c r="AT148" s="145" t="s">
        <v>209</v>
      </c>
      <c r="AU148" s="145" t="s">
        <v>79</v>
      </c>
      <c r="AY148" s="19" t="s">
        <v>207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9" t="s">
        <v>79</v>
      </c>
      <c r="BK148" s="146">
        <f>ROUND(I148*H148,2)</f>
        <v>0</v>
      </c>
      <c r="BL148" s="19" t="s">
        <v>111</v>
      </c>
      <c r="BM148" s="145" t="s">
        <v>1041</v>
      </c>
    </row>
    <row r="149" spans="2:65" s="1" customFormat="1" ht="27">
      <c r="B149" s="34"/>
      <c r="D149" s="147" t="s">
        <v>215</v>
      </c>
      <c r="F149" s="148" t="s">
        <v>1515</v>
      </c>
      <c r="I149" s="149"/>
      <c r="L149" s="34"/>
      <c r="M149" s="150"/>
      <c r="T149" s="55"/>
      <c r="AT149" s="19" t="s">
        <v>215</v>
      </c>
      <c r="AU149" s="19" t="s">
        <v>79</v>
      </c>
    </row>
    <row r="150" spans="2:65" s="1" customFormat="1" ht="49" customHeight="1">
      <c r="B150" s="34"/>
      <c r="C150" s="134" t="s">
        <v>388</v>
      </c>
      <c r="D150" s="134" t="s">
        <v>209</v>
      </c>
      <c r="E150" s="135" t="s">
        <v>1516</v>
      </c>
      <c r="F150" s="136" t="s">
        <v>1517</v>
      </c>
      <c r="G150" s="137" t="s">
        <v>244</v>
      </c>
      <c r="H150" s="138">
        <v>2</v>
      </c>
      <c r="I150" s="139"/>
      <c r="J150" s="140">
        <f>ROUND(I150*H150,2)</f>
        <v>0</v>
      </c>
      <c r="K150" s="136" t="s">
        <v>331</v>
      </c>
      <c r="L150" s="34"/>
      <c r="M150" s="141" t="s">
        <v>19</v>
      </c>
      <c r="N150" s="142" t="s">
        <v>43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111</v>
      </c>
      <c r="AT150" s="145" t="s">
        <v>209</v>
      </c>
      <c r="AU150" s="145" t="s">
        <v>79</v>
      </c>
      <c r="AY150" s="19" t="s">
        <v>207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9" t="s">
        <v>79</v>
      </c>
      <c r="BK150" s="146">
        <f>ROUND(I150*H150,2)</f>
        <v>0</v>
      </c>
      <c r="BL150" s="19" t="s">
        <v>111</v>
      </c>
      <c r="BM150" s="145" t="s">
        <v>1055</v>
      </c>
    </row>
    <row r="151" spans="2:65" s="1" customFormat="1" ht="27">
      <c r="B151" s="34"/>
      <c r="D151" s="147" t="s">
        <v>215</v>
      </c>
      <c r="F151" s="148" t="s">
        <v>1517</v>
      </c>
      <c r="I151" s="149"/>
      <c r="L151" s="34"/>
      <c r="M151" s="150"/>
      <c r="T151" s="55"/>
      <c r="AT151" s="19" t="s">
        <v>215</v>
      </c>
      <c r="AU151" s="19" t="s">
        <v>79</v>
      </c>
    </row>
    <row r="152" spans="2:65" s="1" customFormat="1" ht="55.5" customHeight="1">
      <c r="B152" s="34"/>
      <c r="C152" s="134" t="s">
        <v>393</v>
      </c>
      <c r="D152" s="134" t="s">
        <v>209</v>
      </c>
      <c r="E152" s="135" t="s">
        <v>1518</v>
      </c>
      <c r="F152" s="136" t="s">
        <v>1519</v>
      </c>
      <c r="G152" s="137" t="s">
        <v>244</v>
      </c>
      <c r="H152" s="138">
        <v>2</v>
      </c>
      <c r="I152" s="139"/>
      <c r="J152" s="140">
        <f>ROUND(I152*H152,2)</f>
        <v>0</v>
      </c>
      <c r="K152" s="136" t="s">
        <v>331</v>
      </c>
      <c r="L152" s="34"/>
      <c r="M152" s="141" t="s">
        <v>19</v>
      </c>
      <c r="N152" s="14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111</v>
      </c>
      <c r="AT152" s="145" t="s">
        <v>209</v>
      </c>
      <c r="AU152" s="145" t="s">
        <v>79</v>
      </c>
      <c r="AY152" s="19" t="s">
        <v>207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9" t="s">
        <v>79</v>
      </c>
      <c r="BK152" s="146">
        <f>ROUND(I152*H152,2)</f>
        <v>0</v>
      </c>
      <c r="BL152" s="19" t="s">
        <v>111</v>
      </c>
      <c r="BM152" s="145" t="s">
        <v>1067</v>
      </c>
    </row>
    <row r="153" spans="2:65" s="1" customFormat="1" ht="36">
      <c r="B153" s="34"/>
      <c r="D153" s="147" t="s">
        <v>215</v>
      </c>
      <c r="F153" s="148" t="s">
        <v>1519</v>
      </c>
      <c r="I153" s="149"/>
      <c r="L153" s="34"/>
      <c r="M153" s="150"/>
      <c r="T153" s="55"/>
      <c r="AT153" s="19" t="s">
        <v>215</v>
      </c>
      <c r="AU153" s="19" t="s">
        <v>79</v>
      </c>
    </row>
    <row r="154" spans="2:65" s="1" customFormat="1" ht="55.5" customHeight="1">
      <c r="B154" s="34"/>
      <c r="C154" s="134" t="s">
        <v>398</v>
      </c>
      <c r="D154" s="134" t="s">
        <v>209</v>
      </c>
      <c r="E154" s="135" t="s">
        <v>1520</v>
      </c>
      <c r="F154" s="136" t="s">
        <v>1521</v>
      </c>
      <c r="G154" s="137" t="s">
        <v>244</v>
      </c>
      <c r="H154" s="138">
        <v>4</v>
      </c>
      <c r="I154" s="139"/>
      <c r="J154" s="140">
        <f>ROUND(I154*H154,2)</f>
        <v>0</v>
      </c>
      <c r="K154" s="136" t="s">
        <v>331</v>
      </c>
      <c r="L154" s="34"/>
      <c r="M154" s="141" t="s">
        <v>19</v>
      </c>
      <c r="N154" s="142" t="s">
        <v>43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111</v>
      </c>
      <c r="AT154" s="145" t="s">
        <v>209</v>
      </c>
      <c r="AU154" s="145" t="s">
        <v>79</v>
      </c>
      <c r="AY154" s="19" t="s">
        <v>207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9" t="s">
        <v>79</v>
      </c>
      <c r="BK154" s="146">
        <f>ROUND(I154*H154,2)</f>
        <v>0</v>
      </c>
      <c r="BL154" s="19" t="s">
        <v>111</v>
      </c>
      <c r="BM154" s="145" t="s">
        <v>1080</v>
      </c>
    </row>
    <row r="155" spans="2:65" s="1" customFormat="1" ht="36">
      <c r="B155" s="34"/>
      <c r="D155" s="147" t="s">
        <v>215</v>
      </c>
      <c r="F155" s="148" t="s">
        <v>1521</v>
      </c>
      <c r="I155" s="149"/>
      <c r="L155" s="34"/>
      <c r="M155" s="150"/>
      <c r="T155" s="55"/>
      <c r="AT155" s="19" t="s">
        <v>215</v>
      </c>
      <c r="AU155" s="19" t="s">
        <v>79</v>
      </c>
    </row>
    <row r="156" spans="2:65" s="1" customFormat="1" ht="76.400000000000006" customHeight="1">
      <c r="B156" s="34"/>
      <c r="C156" s="134" t="s">
        <v>402</v>
      </c>
      <c r="D156" s="134" t="s">
        <v>209</v>
      </c>
      <c r="E156" s="135" t="s">
        <v>1522</v>
      </c>
      <c r="F156" s="136" t="s">
        <v>1523</v>
      </c>
      <c r="G156" s="137" t="s">
        <v>244</v>
      </c>
      <c r="H156" s="138">
        <v>1</v>
      </c>
      <c r="I156" s="139"/>
      <c r="J156" s="140">
        <f>ROUND(I156*H156,2)</f>
        <v>0</v>
      </c>
      <c r="K156" s="136" t="s">
        <v>331</v>
      </c>
      <c r="L156" s="34"/>
      <c r="M156" s="141" t="s">
        <v>19</v>
      </c>
      <c r="N156" s="14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111</v>
      </c>
      <c r="AT156" s="145" t="s">
        <v>209</v>
      </c>
      <c r="AU156" s="145" t="s">
        <v>79</v>
      </c>
      <c r="AY156" s="19" t="s">
        <v>207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9" t="s">
        <v>79</v>
      </c>
      <c r="BK156" s="146">
        <f>ROUND(I156*H156,2)</f>
        <v>0</v>
      </c>
      <c r="BL156" s="19" t="s">
        <v>111</v>
      </c>
      <c r="BM156" s="145" t="s">
        <v>1093</v>
      </c>
    </row>
    <row r="157" spans="2:65" s="1" customFormat="1" ht="36">
      <c r="B157" s="34"/>
      <c r="D157" s="147" t="s">
        <v>215</v>
      </c>
      <c r="F157" s="148" t="s">
        <v>1523</v>
      </c>
      <c r="I157" s="149"/>
      <c r="L157" s="34"/>
      <c r="M157" s="150"/>
      <c r="T157" s="55"/>
      <c r="AT157" s="19" t="s">
        <v>215</v>
      </c>
      <c r="AU157" s="19" t="s">
        <v>79</v>
      </c>
    </row>
    <row r="158" spans="2:65" s="11" customFormat="1" ht="25.9" customHeight="1">
      <c r="B158" s="122"/>
      <c r="D158" s="123" t="s">
        <v>71</v>
      </c>
      <c r="E158" s="124" t="s">
        <v>1524</v>
      </c>
      <c r="F158" s="124" t="s">
        <v>1525</v>
      </c>
      <c r="I158" s="125"/>
      <c r="J158" s="126">
        <f>BK158</f>
        <v>0</v>
      </c>
      <c r="L158" s="122"/>
      <c r="M158" s="127"/>
      <c r="P158" s="128">
        <f>SUM(P159:P168)</f>
        <v>0</v>
      </c>
      <c r="R158" s="128">
        <f>SUM(R159:R168)</f>
        <v>0</v>
      </c>
      <c r="T158" s="129">
        <f>SUM(T159:T168)</f>
        <v>0</v>
      </c>
      <c r="AR158" s="123" t="s">
        <v>81</v>
      </c>
      <c r="AT158" s="130" t="s">
        <v>71</v>
      </c>
      <c r="AU158" s="130" t="s">
        <v>72</v>
      </c>
      <c r="AY158" s="123" t="s">
        <v>207</v>
      </c>
      <c r="BK158" s="131">
        <f>SUM(BK159:BK168)</f>
        <v>0</v>
      </c>
    </row>
    <row r="159" spans="2:65" s="1" customFormat="1" ht="33" customHeight="1">
      <c r="B159" s="34"/>
      <c r="C159" s="134" t="s">
        <v>406</v>
      </c>
      <c r="D159" s="134" t="s">
        <v>209</v>
      </c>
      <c r="E159" s="135" t="s">
        <v>1526</v>
      </c>
      <c r="F159" s="136" t="s">
        <v>1527</v>
      </c>
      <c r="G159" s="137" t="s">
        <v>654</v>
      </c>
      <c r="H159" s="138">
        <v>15</v>
      </c>
      <c r="I159" s="139"/>
      <c r="J159" s="140">
        <f>ROUND(I159*H159,2)</f>
        <v>0</v>
      </c>
      <c r="K159" s="136" t="s">
        <v>331</v>
      </c>
      <c r="L159" s="34"/>
      <c r="M159" s="141" t="s">
        <v>19</v>
      </c>
      <c r="N159" s="142" t="s">
        <v>43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351</v>
      </c>
      <c r="AT159" s="145" t="s">
        <v>209</v>
      </c>
      <c r="AU159" s="145" t="s">
        <v>79</v>
      </c>
      <c r="AY159" s="19" t="s">
        <v>207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9" t="s">
        <v>79</v>
      </c>
      <c r="BK159" s="146">
        <f>ROUND(I159*H159,2)</f>
        <v>0</v>
      </c>
      <c r="BL159" s="19" t="s">
        <v>351</v>
      </c>
      <c r="BM159" s="145" t="s">
        <v>1104</v>
      </c>
    </row>
    <row r="160" spans="2:65" s="1" customFormat="1" ht="18">
      <c r="B160" s="34"/>
      <c r="D160" s="147" t="s">
        <v>215</v>
      </c>
      <c r="F160" s="148" t="s">
        <v>1527</v>
      </c>
      <c r="I160" s="149"/>
      <c r="L160" s="34"/>
      <c r="M160" s="150"/>
      <c r="T160" s="55"/>
      <c r="AT160" s="19" t="s">
        <v>215</v>
      </c>
      <c r="AU160" s="19" t="s">
        <v>79</v>
      </c>
    </row>
    <row r="161" spans="2:65" s="1" customFormat="1" ht="33" customHeight="1">
      <c r="B161" s="34"/>
      <c r="C161" s="134" t="s">
        <v>410</v>
      </c>
      <c r="D161" s="134" t="s">
        <v>209</v>
      </c>
      <c r="E161" s="135" t="s">
        <v>1528</v>
      </c>
      <c r="F161" s="136" t="s">
        <v>1529</v>
      </c>
      <c r="G161" s="137" t="s">
        <v>654</v>
      </c>
      <c r="H161" s="138">
        <v>55</v>
      </c>
      <c r="I161" s="139"/>
      <c r="J161" s="140">
        <f>ROUND(I161*H161,2)</f>
        <v>0</v>
      </c>
      <c r="K161" s="136" t="s">
        <v>331</v>
      </c>
      <c r="L161" s="34"/>
      <c r="M161" s="141" t="s">
        <v>19</v>
      </c>
      <c r="N161" s="142" t="s">
        <v>43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351</v>
      </c>
      <c r="AT161" s="145" t="s">
        <v>209</v>
      </c>
      <c r="AU161" s="145" t="s">
        <v>79</v>
      </c>
      <c r="AY161" s="19" t="s">
        <v>207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9" t="s">
        <v>79</v>
      </c>
      <c r="BK161" s="146">
        <f>ROUND(I161*H161,2)</f>
        <v>0</v>
      </c>
      <c r="BL161" s="19" t="s">
        <v>351</v>
      </c>
      <c r="BM161" s="145" t="s">
        <v>1118</v>
      </c>
    </row>
    <row r="162" spans="2:65" s="1" customFormat="1" ht="18">
      <c r="B162" s="34"/>
      <c r="D162" s="147" t="s">
        <v>215</v>
      </c>
      <c r="F162" s="148" t="s">
        <v>1529</v>
      </c>
      <c r="I162" s="149"/>
      <c r="L162" s="34"/>
      <c r="M162" s="150"/>
      <c r="T162" s="55"/>
      <c r="AT162" s="19" t="s">
        <v>215</v>
      </c>
      <c r="AU162" s="19" t="s">
        <v>79</v>
      </c>
    </row>
    <row r="163" spans="2:65" s="1" customFormat="1" ht="33" customHeight="1">
      <c r="B163" s="34"/>
      <c r="C163" s="134" t="s">
        <v>414</v>
      </c>
      <c r="D163" s="134" t="s">
        <v>209</v>
      </c>
      <c r="E163" s="135" t="s">
        <v>1530</v>
      </c>
      <c r="F163" s="136" t="s">
        <v>1531</v>
      </c>
      <c r="G163" s="137" t="s">
        <v>654</v>
      </c>
      <c r="H163" s="138">
        <v>45</v>
      </c>
      <c r="I163" s="139"/>
      <c r="J163" s="140">
        <f>ROUND(I163*H163,2)</f>
        <v>0</v>
      </c>
      <c r="K163" s="136" t="s">
        <v>331</v>
      </c>
      <c r="L163" s="34"/>
      <c r="M163" s="141" t="s">
        <v>19</v>
      </c>
      <c r="N163" s="142" t="s">
        <v>43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351</v>
      </c>
      <c r="AT163" s="145" t="s">
        <v>209</v>
      </c>
      <c r="AU163" s="145" t="s">
        <v>79</v>
      </c>
      <c r="AY163" s="19" t="s">
        <v>207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9" t="s">
        <v>79</v>
      </c>
      <c r="BK163" s="146">
        <f>ROUND(I163*H163,2)</f>
        <v>0</v>
      </c>
      <c r="BL163" s="19" t="s">
        <v>351</v>
      </c>
      <c r="BM163" s="145" t="s">
        <v>1131</v>
      </c>
    </row>
    <row r="164" spans="2:65" s="1" customFormat="1" ht="18">
      <c r="B164" s="34"/>
      <c r="D164" s="147" t="s">
        <v>215</v>
      </c>
      <c r="F164" s="148" t="s">
        <v>1531</v>
      </c>
      <c r="I164" s="149"/>
      <c r="L164" s="34"/>
      <c r="M164" s="150"/>
      <c r="T164" s="55"/>
      <c r="AT164" s="19" t="s">
        <v>215</v>
      </c>
      <c r="AU164" s="19" t="s">
        <v>79</v>
      </c>
    </row>
    <row r="165" spans="2:65" s="1" customFormat="1" ht="24.15" customHeight="1">
      <c r="B165" s="34"/>
      <c r="C165" s="134" t="s">
        <v>418</v>
      </c>
      <c r="D165" s="134" t="s">
        <v>209</v>
      </c>
      <c r="E165" s="135" t="s">
        <v>1532</v>
      </c>
      <c r="F165" s="136" t="s">
        <v>1533</v>
      </c>
      <c r="G165" s="137" t="s">
        <v>654</v>
      </c>
      <c r="H165" s="138">
        <v>10</v>
      </c>
      <c r="I165" s="139"/>
      <c r="J165" s="140">
        <f>ROUND(I165*H165,2)</f>
        <v>0</v>
      </c>
      <c r="K165" s="136" t="s">
        <v>331</v>
      </c>
      <c r="L165" s="34"/>
      <c r="M165" s="141" t="s">
        <v>19</v>
      </c>
      <c r="N165" s="142" t="s">
        <v>43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351</v>
      </c>
      <c r="AT165" s="145" t="s">
        <v>209</v>
      </c>
      <c r="AU165" s="145" t="s">
        <v>79</v>
      </c>
      <c r="AY165" s="19" t="s">
        <v>207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9" t="s">
        <v>79</v>
      </c>
      <c r="BK165" s="146">
        <f>ROUND(I165*H165,2)</f>
        <v>0</v>
      </c>
      <c r="BL165" s="19" t="s">
        <v>351</v>
      </c>
      <c r="BM165" s="145" t="s">
        <v>1145</v>
      </c>
    </row>
    <row r="166" spans="2:65" s="1" customFormat="1" ht="18">
      <c r="B166" s="34"/>
      <c r="D166" s="147" t="s">
        <v>215</v>
      </c>
      <c r="F166" s="148" t="s">
        <v>1533</v>
      </c>
      <c r="I166" s="149"/>
      <c r="L166" s="34"/>
      <c r="M166" s="150"/>
      <c r="T166" s="55"/>
      <c r="AT166" s="19" t="s">
        <v>215</v>
      </c>
      <c r="AU166" s="19" t="s">
        <v>79</v>
      </c>
    </row>
    <row r="167" spans="2:65" s="1" customFormat="1" ht="24.15" customHeight="1">
      <c r="B167" s="34"/>
      <c r="C167" s="134" t="s">
        <v>425</v>
      </c>
      <c r="D167" s="134" t="s">
        <v>209</v>
      </c>
      <c r="E167" s="135" t="s">
        <v>1534</v>
      </c>
      <c r="F167" s="136" t="s">
        <v>1535</v>
      </c>
      <c r="G167" s="137" t="s">
        <v>654</v>
      </c>
      <c r="H167" s="138">
        <v>2</v>
      </c>
      <c r="I167" s="139"/>
      <c r="J167" s="140">
        <f>ROUND(I167*H167,2)</f>
        <v>0</v>
      </c>
      <c r="K167" s="136" t="s">
        <v>331</v>
      </c>
      <c r="L167" s="34"/>
      <c r="M167" s="141" t="s">
        <v>19</v>
      </c>
      <c r="N167" s="142" t="s">
        <v>43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351</v>
      </c>
      <c r="AT167" s="145" t="s">
        <v>209</v>
      </c>
      <c r="AU167" s="145" t="s">
        <v>79</v>
      </c>
      <c r="AY167" s="19" t="s">
        <v>207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9" t="s">
        <v>79</v>
      </c>
      <c r="BK167" s="146">
        <f>ROUND(I167*H167,2)</f>
        <v>0</v>
      </c>
      <c r="BL167" s="19" t="s">
        <v>351</v>
      </c>
      <c r="BM167" s="145" t="s">
        <v>1158</v>
      </c>
    </row>
    <row r="168" spans="2:65" s="1" customFormat="1" ht="18">
      <c r="B168" s="34"/>
      <c r="D168" s="147" t="s">
        <v>215</v>
      </c>
      <c r="F168" s="148" t="s">
        <v>1535</v>
      </c>
      <c r="I168" s="149"/>
      <c r="L168" s="34"/>
      <c r="M168" s="150"/>
      <c r="T168" s="55"/>
      <c r="AT168" s="19" t="s">
        <v>215</v>
      </c>
      <c r="AU168" s="19" t="s">
        <v>79</v>
      </c>
    </row>
    <row r="169" spans="2:65" s="11" customFormat="1" ht="25.9" customHeight="1">
      <c r="B169" s="122"/>
      <c r="D169" s="123" t="s">
        <v>71</v>
      </c>
      <c r="E169" s="124" t="s">
        <v>1536</v>
      </c>
      <c r="F169" s="124" t="s">
        <v>1537</v>
      </c>
      <c r="I169" s="125"/>
      <c r="J169" s="126">
        <f>BK169</f>
        <v>0</v>
      </c>
      <c r="L169" s="122"/>
      <c r="M169" s="127"/>
      <c r="P169" s="128">
        <f>SUM(P170:P175)</f>
        <v>0</v>
      </c>
      <c r="R169" s="128">
        <f>SUM(R170:R175)</f>
        <v>0</v>
      </c>
      <c r="T169" s="129">
        <f>SUM(T170:T175)</f>
        <v>0</v>
      </c>
      <c r="AR169" s="123" t="s">
        <v>79</v>
      </c>
      <c r="AT169" s="130" t="s">
        <v>71</v>
      </c>
      <c r="AU169" s="130" t="s">
        <v>72</v>
      </c>
      <c r="AY169" s="123" t="s">
        <v>207</v>
      </c>
      <c r="BK169" s="131">
        <f>SUM(BK170:BK175)</f>
        <v>0</v>
      </c>
    </row>
    <row r="170" spans="2:65" s="1" customFormat="1" ht="33" customHeight="1">
      <c r="B170" s="34"/>
      <c r="C170" s="134" t="s">
        <v>431</v>
      </c>
      <c r="D170" s="134" t="s">
        <v>209</v>
      </c>
      <c r="E170" s="135" t="s">
        <v>1538</v>
      </c>
      <c r="F170" s="136" t="s">
        <v>1539</v>
      </c>
      <c r="G170" s="137" t="s">
        <v>1422</v>
      </c>
      <c r="H170" s="138">
        <v>80</v>
      </c>
      <c r="I170" s="139"/>
      <c r="J170" s="140">
        <f>ROUND(I170*H170,2)</f>
        <v>0</v>
      </c>
      <c r="K170" s="136" t="s">
        <v>331</v>
      </c>
      <c r="L170" s="34"/>
      <c r="M170" s="141" t="s">
        <v>19</v>
      </c>
      <c r="N170" s="14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111</v>
      </c>
      <c r="AT170" s="145" t="s">
        <v>209</v>
      </c>
      <c r="AU170" s="145" t="s">
        <v>79</v>
      </c>
      <c r="AY170" s="19" t="s">
        <v>207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9" t="s">
        <v>79</v>
      </c>
      <c r="BK170" s="146">
        <f>ROUND(I170*H170,2)</f>
        <v>0</v>
      </c>
      <c r="BL170" s="19" t="s">
        <v>111</v>
      </c>
      <c r="BM170" s="145" t="s">
        <v>1176</v>
      </c>
    </row>
    <row r="171" spans="2:65" s="1" customFormat="1" ht="18">
      <c r="B171" s="34"/>
      <c r="D171" s="147" t="s">
        <v>215</v>
      </c>
      <c r="F171" s="148" t="s">
        <v>1539</v>
      </c>
      <c r="I171" s="149"/>
      <c r="L171" s="34"/>
      <c r="M171" s="150"/>
      <c r="T171" s="55"/>
      <c r="AT171" s="19" t="s">
        <v>215</v>
      </c>
      <c r="AU171" s="19" t="s">
        <v>79</v>
      </c>
    </row>
    <row r="172" spans="2:65" s="1" customFormat="1" ht="16.5" customHeight="1">
      <c r="B172" s="34"/>
      <c r="C172" s="134" t="s">
        <v>452</v>
      </c>
      <c r="D172" s="134" t="s">
        <v>209</v>
      </c>
      <c r="E172" s="135" t="s">
        <v>1540</v>
      </c>
      <c r="F172" s="136" t="s">
        <v>1541</v>
      </c>
      <c r="G172" s="137" t="s">
        <v>244</v>
      </c>
      <c r="H172" s="138">
        <v>1</v>
      </c>
      <c r="I172" s="139"/>
      <c r="J172" s="140">
        <f>ROUND(I172*H172,2)</f>
        <v>0</v>
      </c>
      <c r="K172" s="136" t="s">
        <v>331</v>
      </c>
      <c r="L172" s="34"/>
      <c r="M172" s="141" t="s">
        <v>19</v>
      </c>
      <c r="N172" s="142" t="s">
        <v>43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111</v>
      </c>
      <c r="AT172" s="145" t="s">
        <v>209</v>
      </c>
      <c r="AU172" s="145" t="s">
        <v>79</v>
      </c>
      <c r="AY172" s="19" t="s">
        <v>207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9" t="s">
        <v>79</v>
      </c>
      <c r="BK172" s="146">
        <f>ROUND(I172*H172,2)</f>
        <v>0</v>
      </c>
      <c r="BL172" s="19" t="s">
        <v>111</v>
      </c>
      <c r="BM172" s="145" t="s">
        <v>1192</v>
      </c>
    </row>
    <row r="173" spans="2:65" s="1" customFormat="1" ht="10">
      <c r="B173" s="34"/>
      <c r="D173" s="147" t="s">
        <v>215</v>
      </c>
      <c r="F173" s="148" t="s">
        <v>1541</v>
      </c>
      <c r="I173" s="149"/>
      <c r="L173" s="34"/>
      <c r="M173" s="150"/>
      <c r="T173" s="55"/>
      <c r="AT173" s="19" t="s">
        <v>215</v>
      </c>
      <c r="AU173" s="19" t="s">
        <v>79</v>
      </c>
    </row>
    <row r="174" spans="2:65" s="1" customFormat="1" ht="44.25" customHeight="1">
      <c r="B174" s="34"/>
      <c r="C174" s="134" t="s">
        <v>461</v>
      </c>
      <c r="D174" s="134" t="s">
        <v>209</v>
      </c>
      <c r="E174" s="135" t="s">
        <v>1542</v>
      </c>
      <c r="F174" s="136" t="s">
        <v>1543</v>
      </c>
      <c r="G174" s="137" t="s">
        <v>1422</v>
      </c>
      <c r="H174" s="138">
        <v>120</v>
      </c>
      <c r="I174" s="139"/>
      <c r="J174" s="140">
        <f>ROUND(I174*H174,2)</f>
        <v>0</v>
      </c>
      <c r="K174" s="136" t="s">
        <v>331</v>
      </c>
      <c r="L174" s="34"/>
      <c r="M174" s="141" t="s">
        <v>19</v>
      </c>
      <c r="N174" s="142" t="s">
        <v>43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111</v>
      </c>
      <c r="AT174" s="145" t="s">
        <v>209</v>
      </c>
      <c r="AU174" s="145" t="s">
        <v>79</v>
      </c>
      <c r="AY174" s="19" t="s">
        <v>207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9" t="s">
        <v>79</v>
      </c>
      <c r="BK174" s="146">
        <f>ROUND(I174*H174,2)</f>
        <v>0</v>
      </c>
      <c r="BL174" s="19" t="s">
        <v>111</v>
      </c>
      <c r="BM174" s="145" t="s">
        <v>1205</v>
      </c>
    </row>
    <row r="175" spans="2:65" s="1" customFormat="1" ht="27">
      <c r="B175" s="34"/>
      <c r="D175" s="147" t="s">
        <v>215</v>
      </c>
      <c r="F175" s="148" t="s">
        <v>1543</v>
      </c>
      <c r="I175" s="149"/>
      <c r="L175" s="34"/>
      <c r="M175" s="202"/>
      <c r="N175" s="203"/>
      <c r="O175" s="203"/>
      <c r="P175" s="203"/>
      <c r="Q175" s="203"/>
      <c r="R175" s="203"/>
      <c r="S175" s="203"/>
      <c r="T175" s="204"/>
      <c r="AT175" s="19" t="s">
        <v>215</v>
      </c>
      <c r="AU175" s="19" t="s">
        <v>79</v>
      </c>
    </row>
    <row r="176" spans="2:65" s="1" customFormat="1" ht="7" customHeight="1"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34"/>
    </row>
  </sheetData>
  <sheetProtection algorithmName="SHA-512" hashValue="jEGnG6CguHUSGJyFEj7NQIN/r76QUjaLYIhekBSgPfGWH64ducK/l3/P2SUpyFwS58zZQjyp0PiRjSKEkX0bQQ==" saltValue="wPpjFY6hB75lLhboDBLYA1BXsdL1S5uoL6QqfMgM2VXh4WVXiiO+ikIS8gh6vXAKPmoz9Jjsv6uYPs9fW9zWbA==" spinCount="100000" sheet="1" objects="1" scenarios="1" formatColumns="0" formatRows="0" autoFilter="0"/>
  <autoFilter ref="C96:K175" xr:uid="{00000000-0009-0000-0000-000002000000}"/>
  <mergeCells count="15">
    <mergeCell ref="E83:H83"/>
    <mergeCell ref="E87:H87"/>
    <mergeCell ref="E85:H85"/>
    <mergeCell ref="E89:H89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6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96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30" customHeight="1">
      <c r="B13" s="34"/>
      <c r="E13" s="305" t="s">
        <v>1544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ROUND(J94,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ROUND((SUM(BE94:BE245)),  2)</f>
        <v>0</v>
      </c>
      <c r="I37" s="96">
        <v>0.21</v>
      </c>
      <c r="J37" s="85">
        <f>ROUND(((SUM(BE94:BE245))*I37),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ROUND((SUM(BF94:BF245)),  2)</f>
        <v>0</v>
      </c>
      <c r="I38" s="96">
        <v>0.12</v>
      </c>
      <c r="J38" s="85">
        <f>ROUND(((SUM(BF94:BF245))*I38),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ROUND((SUM(BG94:BG245)),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ROUND((SUM(BH94:BH245)),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ROUND((SUM(BI94:BI245)),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30" customHeight="1">
      <c r="B58" s="34"/>
      <c r="E58" s="305" t="str">
        <f>E13</f>
        <v>D.1.4.b - Zařízení pro ochlazování staveb, zařízení vzduchotechniky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J94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1545</v>
      </c>
      <c r="E68" s="108"/>
      <c r="F68" s="108"/>
      <c r="G68" s="108"/>
      <c r="H68" s="108"/>
      <c r="I68" s="108"/>
      <c r="J68" s="109">
        <f>J95</f>
        <v>0</v>
      </c>
      <c r="L68" s="106"/>
    </row>
    <row r="69" spans="2:47" s="8" customFormat="1" ht="25" customHeight="1">
      <c r="B69" s="106"/>
      <c r="D69" s="107" t="s">
        <v>1546</v>
      </c>
      <c r="E69" s="108"/>
      <c r="F69" s="108"/>
      <c r="G69" s="108"/>
      <c r="H69" s="108"/>
      <c r="I69" s="108"/>
      <c r="J69" s="109">
        <f>J222</f>
        <v>0</v>
      </c>
      <c r="L69" s="106"/>
    </row>
    <row r="70" spans="2:47" s="8" customFormat="1" ht="25" customHeight="1">
      <c r="B70" s="106"/>
      <c r="D70" s="107" t="s">
        <v>1547</v>
      </c>
      <c r="E70" s="108"/>
      <c r="F70" s="108"/>
      <c r="G70" s="108"/>
      <c r="H70" s="108"/>
      <c r="I70" s="108"/>
      <c r="J70" s="109">
        <f>J227</f>
        <v>0</v>
      </c>
      <c r="L70" s="106"/>
    </row>
    <row r="71" spans="2:47" s="1" customFormat="1" ht="21.75" customHeight="1">
      <c r="B71" s="34"/>
      <c r="L71" s="34"/>
    </row>
    <row r="72" spans="2:47" s="1" customFormat="1" ht="7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4"/>
    </row>
    <row r="76" spans="2:47" s="1" customFormat="1" ht="7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4"/>
    </row>
    <row r="77" spans="2:47" s="1" customFormat="1" ht="25" customHeight="1">
      <c r="B77" s="34"/>
      <c r="C77" s="23" t="s">
        <v>192</v>
      </c>
      <c r="L77" s="34"/>
    </row>
    <row r="78" spans="2:47" s="1" customFormat="1" ht="7" customHeight="1">
      <c r="B78" s="34"/>
      <c r="L78" s="34"/>
    </row>
    <row r="79" spans="2:47" s="1" customFormat="1" ht="12" customHeight="1">
      <c r="B79" s="34"/>
      <c r="C79" s="29" t="s">
        <v>16</v>
      </c>
      <c r="L79" s="34"/>
    </row>
    <row r="80" spans="2:47" s="1" customFormat="1" ht="26.25" customHeight="1">
      <c r="B80" s="34"/>
      <c r="E80" s="342" t="str">
        <f>E7</f>
        <v>ZČU - REKONSTRUKCE POSLUCHÁREN UP 101,104,108,112 a 115</v>
      </c>
      <c r="F80" s="343"/>
      <c r="G80" s="343"/>
      <c r="H80" s="343"/>
      <c r="L80" s="34"/>
    </row>
    <row r="81" spans="2:65" ht="12" customHeight="1">
      <c r="B81" s="22"/>
      <c r="C81" s="29" t="s">
        <v>147</v>
      </c>
      <c r="L81" s="22"/>
    </row>
    <row r="82" spans="2:65" ht="16.5" customHeight="1">
      <c r="B82" s="22"/>
      <c r="E82" s="342" t="s">
        <v>150</v>
      </c>
      <c r="F82" s="312"/>
      <c r="G82" s="312"/>
      <c r="H82" s="312"/>
      <c r="L82" s="22"/>
    </row>
    <row r="83" spans="2:65" ht="12" customHeight="1">
      <c r="B83" s="22"/>
      <c r="C83" s="29" t="s">
        <v>153</v>
      </c>
      <c r="L83" s="22"/>
    </row>
    <row r="84" spans="2:65" s="1" customFormat="1" ht="16.5" customHeight="1">
      <c r="B84" s="34"/>
      <c r="E84" s="340" t="s">
        <v>1450</v>
      </c>
      <c r="F84" s="344"/>
      <c r="G84" s="344"/>
      <c r="H84" s="344"/>
      <c r="L84" s="34"/>
    </row>
    <row r="85" spans="2:65" s="1" customFormat="1" ht="12" customHeight="1">
      <c r="B85" s="34"/>
      <c r="C85" s="29" t="s">
        <v>1451</v>
      </c>
      <c r="L85" s="34"/>
    </row>
    <row r="86" spans="2:65" s="1" customFormat="1" ht="30" customHeight="1">
      <c r="B86" s="34"/>
      <c r="E86" s="305" t="str">
        <f>E13</f>
        <v>D.1.4.b - Zařízení pro ochlazování staveb, zařízení vzduchotechniky</v>
      </c>
      <c r="F86" s="344"/>
      <c r="G86" s="344"/>
      <c r="H86" s="344"/>
      <c r="L86" s="34"/>
    </row>
    <row r="87" spans="2:65" s="1" customFormat="1" ht="7" customHeight="1">
      <c r="B87" s="34"/>
      <c r="L87" s="34"/>
    </row>
    <row r="88" spans="2:65" s="1" customFormat="1" ht="12" customHeight="1">
      <c r="B88" s="34"/>
      <c r="C88" s="29" t="s">
        <v>21</v>
      </c>
      <c r="F88" s="27" t="str">
        <f>F16</f>
        <v>Areál ZČU, Univerzitní 22, 306 14 Plzeň</v>
      </c>
      <c r="I88" s="29" t="s">
        <v>23</v>
      </c>
      <c r="J88" s="51" t="str">
        <f>IF(J16="","",J16)</f>
        <v>15. 1. 2024</v>
      </c>
      <c r="L88" s="34"/>
    </row>
    <row r="89" spans="2:65" s="1" customFormat="1" ht="7" customHeight="1">
      <c r="B89" s="34"/>
      <c r="L89" s="34"/>
    </row>
    <row r="90" spans="2:65" s="1" customFormat="1" ht="25.65" customHeight="1">
      <c r="B90" s="34"/>
      <c r="C90" s="29" t="s">
        <v>25</v>
      </c>
      <c r="F90" s="27" t="str">
        <f>E19</f>
        <v>Západočeská univerzita v Plzni, Univerzitní 8, 306</v>
      </c>
      <c r="I90" s="29" t="s">
        <v>31</v>
      </c>
      <c r="J90" s="32" t="str">
        <f>E25</f>
        <v>ATELIER SOUKUP OPL ŠVEHLA S.R.O.</v>
      </c>
      <c r="L90" s="34"/>
    </row>
    <row r="91" spans="2:65" s="1" customFormat="1" ht="15.15" customHeight="1">
      <c r="B91" s="34"/>
      <c r="C91" s="29" t="s">
        <v>29</v>
      </c>
      <c r="F91" s="27" t="str">
        <f>IF(E22="","",E22)</f>
        <v>Vyplň údaj</v>
      </c>
      <c r="I91" s="29" t="s">
        <v>34</v>
      </c>
      <c r="J91" s="32" t="str">
        <f>E28</f>
        <v>Michal Jirka</v>
      </c>
      <c r="L91" s="34"/>
    </row>
    <row r="92" spans="2:65" s="1" customFormat="1" ht="10.25" customHeight="1">
      <c r="B92" s="34"/>
      <c r="L92" s="34"/>
    </row>
    <row r="93" spans="2:65" s="10" customFormat="1" ht="29.25" customHeight="1">
      <c r="B93" s="114"/>
      <c r="C93" s="115" t="s">
        <v>193</v>
      </c>
      <c r="D93" s="116" t="s">
        <v>57</v>
      </c>
      <c r="E93" s="116" t="s">
        <v>53</v>
      </c>
      <c r="F93" s="116" t="s">
        <v>54</v>
      </c>
      <c r="G93" s="116" t="s">
        <v>194</v>
      </c>
      <c r="H93" s="116" t="s">
        <v>195</v>
      </c>
      <c r="I93" s="116" t="s">
        <v>196</v>
      </c>
      <c r="J93" s="116" t="s">
        <v>159</v>
      </c>
      <c r="K93" s="117" t="s">
        <v>197</v>
      </c>
      <c r="L93" s="114"/>
      <c r="M93" s="58" t="s">
        <v>19</v>
      </c>
      <c r="N93" s="59" t="s">
        <v>42</v>
      </c>
      <c r="O93" s="59" t="s">
        <v>198</v>
      </c>
      <c r="P93" s="59" t="s">
        <v>199</v>
      </c>
      <c r="Q93" s="59" t="s">
        <v>200</v>
      </c>
      <c r="R93" s="59" t="s">
        <v>201</v>
      </c>
      <c r="S93" s="59" t="s">
        <v>202</v>
      </c>
      <c r="T93" s="60" t="s">
        <v>203</v>
      </c>
    </row>
    <row r="94" spans="2:65" s="1" customFormat="1" ht="22.75" customHeight="1">
      <c r="B94" s="34"/>
      <c r="C94" s="63" t="s">
        <v>204</v>
      </c>
      <c r="J94" s="118">
        <f>BK94</f>
        <v>0</v>
      </c>
      <c r="L94" s="34"/>
      <c r="M94" s="61"/>
      <c r="N94" s="52"/>
      <c r="O94" s="52"/>
      <c r="P94" s="119">
        <f>P95+P222+P227</f>
        <v>0</v>
      </c>
      <c r="Q94" s="52"/>
      <c r="R94" s="119">
        <f>R95+R222+R227</f>
        <v>0</v>
      </c>
      <c r="S94" s="52"/>
      <c r="T94" s="120">
        <f>T95+T222+T227</f>
        <v>0</v>
      </c>
      <c r="AT94" s="19" t="s">
        <v>71</v>
      </c>
      <c r="AU94" s="19" t="s">
        <v>160</v>
      </c>
      <c r="BK94" s="121">
        <f>BK95+BK222+BK227</f>
        <v>0</v>
      </c>
    </row>
    <row r="95" spans="2:65" s="11" customFormat="1" ht="25.9" customHeight="1">
      <c r="B95" s="122"/>
      <c r="D95" s="123" t="s">
        <v>71</v>
      </c>
      <c r="E95" s="124" t="s">
        <v>1465</v>
      </c>
      <c r="F95" s="124" t="s">
        <v>1548</v>
      </c>
      <c r="I95" s="125"/>
      <c r="J95" s="126">
        <f>BK95</f>
        <v>0</v>
      </c>
      <c r="L95" s="122"/>
      <c r="M95" s="127"/>
      <c r="P95" s="128">
        <f>SUM(P96:P221)</f>
        <v>0</v>
      </c>
      <c r="R95" s="128">
        <f>SUM(R96:R221)</f>
        <v>0</v>
      </c>
      <c r="T95" s="129">
        <f>SUM(T96:T221)</f>
        <v>0</v>
      </c>
      <c r="AR95" s="123" t="s">
        <v>79</v>
      </c>
      <c r="AT95" s="130" t="s">
        <v>71</v>
      </c>
      <c r="AU95" s="130" t="s">
        <v>72</v>
      </c>
      <c r="AY95" s="123" t="s">
        <v>207</v>
      </c>
      <c r="BK95" s="131">
        <f>SUM(BK96:BK221)</f>
        <v>0</v>
      </c>
    </row>
    <row r="96" spans="2:65" s="1" customFormat="1" ht="24.15" customHeight="1">
      <c r="B96" s="34"/>
      <c r="C96" s="173" t="s">
        <v>79</v>
      </c>
      <c r="D96" s="173" t="s">
        <v>223</v>
      </c>
      <c r="E96" s="174" t="s">
        <v>1549</v>
      </c>
      <c r="F96" s="175" t="s">
        <v>1550</v>
      </c>
      <c r="G96" s="176" t="s">
        <v>244</v>
      </c>
      <c r="H96" s="177">
        <v>1</v>
      </c>
      <c r="I96" s="178"/>
      <c r="J96" s="179">
        <f>ROUND(I96*H96,2)</f>
        <v>0</v>
      </c>
      <c r="K96" s="175" t="s">
        <v>331</v>
      </c>
      <c r="L96" s="180"/>
      <c r="M96" s="181" t="s">
        <v>19</v>
      </c>
      <c r="N96" s="182" t="s">
        <v>43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227</v>
      </c>
      <c r="AT96" s="145" t="s">
        <v>223</v>
      </c>
      <c r="AU96" s="145" t="s">
        <v>79</v>
      </c>
      <c r="AY96" s="19" t="s">
        <v>207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79</v>
      </c>
      <c r="BK96" s="146">
        <f>ROUND(I96*H96,2)</f>
        <v>0</v>
      </c>
      <c r="BL96" s="19" t="s">
        <v>111</v>
      </c>
      <c r="BM96" s="145" t="s">
        <v>81</v>
      </c>
    </row>
    <row r="97" spans="2:65" s="1" customFormat="1" ht="10">
      <c r="B97" s="34"/>
      <c r="D97" s="147" t="s">
        <v>215</v>
      </c>
      <c r="F97" s="148" t="s">
        <v>1550</v>
      </c>
      <c r="I97" s="149"/>
      <c r="L97" s="34"/>
      <c r="M97" s="150"/>
      <c r="T97" s="55"/>
      <c r="AT97" s="19" t="s">
        <v>215</v>
      </c>
      <c r="AU97" s="19" t="s">
        <v>79</v>
      </c>
    </row>
    <row r="98" spans="2:65" s="1" customFormat="1" ht="162">
      <c r="B98" s="34"/>
      <c r="D98" s="147" t="s">
        <v>1551</v>
      </c>
      <c r="F98" s="205" t="s">
        <v>1552</v>
      </c>
      <c r="I98" s="149"/>
      <c r="L98" s="34"/>
      <c r="M98" s="150"/>
      <c r="T98" s="55"/>
      <c r="AT98" s="19" t="s">
        <v>1551</v>
      </c>
      <c r="AU98" s="19" t="s">
        <v>79</v>
      </c>
    </row>
    <row r="99" spans="2:65" s="1" customFormat="1" ht="16.5" customHeight="1">
      <c r="B99" s="34"/>
      <c r="C99" s="134" t="s">
        <v>81</v>
      </c>
      <c r="D99" s="134" t="s">
        <v>209</v>
      </c>
      <c r="E99" s="135" t="s">
        <v>1553</v>
      </c>
      <c r="F99" s="136" t="s">
        <v>1554</v>
      </c>
      <c r="G99" s="137" t="s">
        <v>244</v>
      </c>
      <c r="H99" s="138">
        <v>1</v>
      </c>
      <c r="I99" s="139"/>
      <c r="J99" s="140">
        <f>ROUND(I99*H99,2)</f>
        <v>0</v>
      </c>
      <c r="K99" s="136" t="s">
        <v>331</v>
      </c>
      <c r="L99" s="34"/>
      <c r="M99" s="141" t="s">
        <v>19</v>
      </c>
      <c r="N99" s="142" t="s">
        <v>43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5" t="s">
        <v>111</v>
      </c>
      <c r="AT99" s="145" t="s">
        <v>209</v>
      </c>
      <c r="AU99" s="145" t="s">
        <v>79</v>
      </c>
      <c r="AY99" s="19" t="s">
        <v>207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9" t="s">
        <v>79</v>
      </c>
      <c r="BK99" s="146">
        <f>ROUND(I99*H99,2)</f>
        <v>0</v>
      </c>
      <c r="BL99" s="19" t="s">
        <v>111</v>
      </c>
      <c r="BM99" s="145" t="s">
        <v>111</v>
      </c>
    </row>
    <row r="100" spans="2:65" s="1" customFormat="1" ht="10">
      <c r="B100" s="34"/>
      <c r="D100" s="147" t="s">
        <v>215</v>
      </c>
      <c r="F100" s="148" t="s">
        <v>1554</v>
      </c>
      <c r="I100" s="149"/>
      <c r="L100" s="34"/>
      <c r="M100" s="150"/>
      <c r="T100" s="55"/>
      <c r="AT100" s="19" t="s">
        <v>215</v>
      </c>
      <c r="AU100" s="19" t="s">
        <v>79</v>
      </c>
    </row>
    <row r="101" spans="2:65" s="1" customFormat="1" ht="27">
      <c r="B101" s="34"/>
      <c r="D101" s="147" t="s">
        <v>1551</v>
      </c>
      <c r="F101" s="205" t="s">
        <v>1555</v>
      </c>
      <c r="I101" s="149"/>
      <c r="L101" s="34"/>
      <c r="M101" s="150"/>
      <c r="T101" s="55"/>
      <c r="AT101" s="19" t="s">
        <v>1551</v>
      </c>
      <c r="AU101" s="19" t="s">
        <v>79</v>
      </c>
    </row>
    <row r="102" spans="2:65" s="1" customFormat="1" ht="21.75" customHeight="1">
      <c r="B102" s="34"/>
      <c r="C102" s="173" t="s">
        <v>92</v>
      </c>
      <c r="D102" s="173" t="s">
        <v>223</v>
      </c>
      <c r="E102" s="174" t="s">
        <v>1556</v>
      </c>
      <c r="F102" s="175" t="s">
        <v>1557</v>
      </c>
      <c r="G102" s="176" t="s">
        <v>244</v>
      </c>
      <c r="H102" s="177">
        <v>1</v>
      </c>
      <c r="I102" s="178"/>
      <c r="J102" s="179">
        <f>ROUND(I102*H102,2)</f>
        <v>0</v>
      </c>
      <c r="K102" s="175" t="s">
        <v>331</v>
      </c>
      <c r="L102" s="180"/>
      <c r="M102" s="181" t="s">
        <v>19</v>
      </c>
      <c r="N102" s="182" t="s">
        <v>43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227</v>
      </c>
      <c r="AT102" s="145" t="s">
        <v>223</v>
      </c>
      <c r="AU102" s="145" t="s">
        <v>79</v>
      </c>
      <c r="AY102" s="19" t="s">
        <v>207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79</v>
      </c>
      <c r="BK102" s="146">
        <f>ROUND(I102*H102,2)</f>
        <v>0</v>
      </c>
      <c r="BL102" s="19" t="s">
        <v>111</v>
      </c>
      <c r="BM102" s="145" t="s">
        <v>250</v>
      </c>
    </row>
    <row r="103" spans="2:65" s="1" customFormat="1" ht="10">
      <c r="B103" s="34"/>
      <c r="D103" s="147" t="s">
        <v>215</v>
      </c>
      <c r="F103" s="148" t="s">
        <v>1557</v>
      </c>
      <c r="I103" s="149"/>
      <c r="L103" s="34"/>
      <c r="M103" s="150"/>
      <c r="T103" s="55"/>
      <c r="AT103" s="19" t="s">
        <v>215</v>
      </c>
      <c r="AU103" s="19" t="s">
        <v>79</v>
      </c>
    </row>
    <row r="104" spans="2:65" s="1" customFormat="1" ht="36">
      <c r="B104" s="34"/>
      <c r="D104" s="147" t="s">
        <v>1551</v>
      </c>
      <c r="F104" s="205" t="s">
        <v>1558</v>
      </c>
      <c r="I104" s="149"/>
      <c r="L104" s="34"/>
      <c r="M104" s="150"/>
      <c r="T104" s="55"/>
      <c r="AT104" s="19" t="s">
        <v>1551</v>
      </c>
      <c r="AU104" s="19" t="s">
        <v>79</v>
      </c>
    </row>
    <row r="105" spans="2:65" s="1" customFormat="1" ht="16.5" customHeight="1">
      <c r="B105" s="34"/>
      <c r="C105" s="134" t="s">
        <v>111</v>
      </c>
      <c r="D105" s="134" t="s">
        <v>209</v>
      </c>
      <c r="E105" s="135" t="s">
        <v>1559</v>
      </c>
      <c r="F105" s="136" t="s">
        <v>1560</v>
      </c>
      <c r="G105" s="137" t="s">
        <v>244</v>
      </c>
      <c r="H105" s="138">
        <v>1</v>
      </c>
      <c r="I105" s="139"/>
      <c r="J105" s="140">
        <f>ROUND(I105*H105,2)</f>
        <v>0</v>
      </c>
      <c r="K105" s="136" t="s">
        <v>331</v>
      </c>
      <c r="L105" s="34"/>
      <c r="M105" s="141" t="s">
        <v>19</v>
      </c>
      <c r="N105" s="142" t="s">
        <v>43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111</v>
      </c>
      <c r="AT105" s="145" t="s">
        <v>209</v>
      </c>
      <c r="AU105" s="145" t="s">
        <v>79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111</v>
      </c>
      <c r="BM105" s="145" t="s">
        <v>227</v>
      </c>
    </row>
    <row r="106" spans="2:65" s="1" customFormat="1" ht="10">
      <c r="B106" s="34"/>
      <c r="D106" s="147" t="s">
        <v>215</v>
      </c>
      <c r="F106" s="148" t="s">
        <v>1560</v>
      </c>
      <c r="I106" s="149"/>
      <c r="L106" s="34"/>
      <c r="M106" s="150"/>
      <c r="T106" s="55"/>
      <c r="AT106" s="19" t="s">
        <v>215</v>
      </c>
      <c r="AU106" s="19" t="s">
        <v>79</v>
      </c>
    </row>
    <row r="107" spans="2:65" s="1" customFormat="1" ht="21.75" customHeight="1">
      <c r="B107" s="34"/>
      <c r="C107" s="173" t="s">
        <v>241</v>
      </c>
      <c r="D107" s="173" t="s">
        <v>223</v>
      </c>
      <c r="E107" s="174" t="s">
        <v>1561</v>
      </c>
      <c r="F107" s="175" t="s">
        <v>1562</v>
      </c>
      <c r="G107" s="176" t="s">
        <v>654</v>
      </c>
      <c r="H107" s="177">
        <v>50</v>
      </c>
      <c r="I107" s="178"/>
      <c r="J107" s="179">
        <f>ROUND(I107*H107,2)</f>
        <v>0</v>
      </c>
      <c r="K107" s="175" t="s">
        <v>331</v>
      </c>
      <c r="L107" s="180"/>
      <c r="M107" s="181" t="s">
        <v>19</v>
      </c>
      <c r="N107" s="18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227</v>
      </c>
      <c r="AT107" s="145" t="s">
        <v>223</v>
      </c>
      <c r="AU107" s="145" t="s">
        <v>79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282</v>
      </c>
    </row>
    <row r="108" spans="2:65" s="1" customFormat="1" ht="10">
      <c r="B108" s="34"/>
      <c r="D108" s="147" t="s">
        <v>215</v>
      </c>
      <c r="F108" s="148" t="s">
        <v>1562</v>
      </c>
      <c r="I108" s="149"/>
      <c r="L108" s="34"/>
      <c r="M108" s="150"/>
      <c r="T108" s="55"/>
      <c r="AT108" s="19" t="s">
        <v>215</v>
      </c>
      <c r="AU108" s="19" t="s">
        <v>79</v>
      </c>
    </row>
    <row r="109" spans="2:65" s="1" customFormat="1" ht="16.5" customHeight="1">
      <c r="B109" s="34"/>
      <c r="C109" s="134" t="s">
        <v>250</v>
      </c>
      <c r="D109" s="134" t="s">
        <v>209</v>
      </c>
      <c r="E109" s="135" t="s">
        <v>1563</v>
      </c>
      <c r="F109" s="136" t="s">
        <v>1564</v>
      </c>
      <c r="G109" s="137" t="s">
        <v>654</v>
      </c>
      <c r="H109" s="138">
        <v>50</v>
      </c>
      <c r="I109" s="139"/>
      <c r="J109" s="140">
        <f>ROUND(I109*H109,2)</f>
        <v>0</v>
      </c>
      <c r="K109" s="136" t="s">
        <v>331</v>
      </c>
      <c r="L109" s="34"/>
      <c r="M109" s="141" t="s">
        <v>19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111</v>
      </c>
      <c r="AT109" s="145" t="s">
        <v>209</v>
      </c>
      <c r="AU109" s="145" t="s">
        <v>79</v>
      </c>
      <c r="AY109" s="19" t="s">
        <v>207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79</v>
      </c>
      <c r="BK109" s="146">
        <f>ROUND(I109*H109,2)</f>
        <v>0</v>
      </c>
      <c r="BL109" s="19" t="s">
        <v>111</v>
      </c>
      <c r="BM109" s="145" t="s">
        <v>8</v>
      </c>
    </row>
    <row r="110" spans="2:65" s="1" customFormat="1" ht="10">
      <c r="B110" s="34"/>
      <c r="D110" s="147" t="s">
        <v>215</v>
      </c>
      <c r="F110" s="148" t="s">
        <v>1564</v>
      </c>
      <c r="I110" s="149"/>
      <c r="L110" s="34"/>
      <c r="M110" s="150"/>
      <c r="T110" s="55"/>
      <c r="AT110" s="19" t="s">
        <v>215</v>
      </c>
      <c r="AU110" s="19" t="s">
        <v>79</v>
      </c>
    </row>
    <row r="111" spans="2:65" s="1" customFormat="1" ht="16.5" customHeight="1">
      <c r="B111" s="34"/>
      <c r="C111" s="173" t="s">
        <v>257</v>
      </c>
      <c r="D111" s="173" t="s">
        <v>223</v>
      </c>
      <c r="E111" s="174" t="s">
        <v>1565</v>
      </c>
      <c r="F111" s="175" t="s">
        <v>1566</v>
      </c>
      <c r="G111" s="176" t="s">
        <v>654</v>
      </c>
      <c r="H111" s="177">
        <v>50</v>
      </c>
      <c r="I111" s="178"/>
      <c r="J111" s="179">
        <f>ROUND(I111*H111,2)</f>
        <v>0</v>
      </c>
      <c r="K111" s="175" t="s">
        <v>331</v>
      </c>
      <c r="L111" s="180"/>
      <c r="M111" s="181" t="s">
        <v>19</v>
      </c>
      <c r="N111" s="18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227</v>
      </c>
      <c r="AT111" s="145" t="s">
        <v>223</v>
      </c>
      <c r="AU111" s="145" t="s">
        <v>79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111</v>
      </c>
      <c r="BM111" s="145" t="s">
        <v>342</v>
      </c>
    </row>
    <row r="112" spans="2:65" s="1" customFormat="1" ht="10">
      <c r="B112" s="34"/>
      <c r="D112" s="147" t="s">
        <v>215</v>
      </c>
      <c r="F112" s="148" t="s">
        <v>1566</v>
      </c>
      <c r="I112" s="149"/>
      <c r="L112" s="34"/>
      <c r="M112" s="150"/>
      <c r="T112" s="55"/>
      <c r="AT112" s="19" t="s">
        <v>215</v>
      </c>
      <c r="AU112" s="19" t="s">
        <v>79</v>
      </c>
    </row>
    <row r="113" spans="2:65" s="1" customFormat="1" ht="16.5" customHeight="1">
      <c r="B113" s="34"/>
      <c r="C113" s="134" t="s">
        <v>227</v>
      </c>
      <c r="D113" s="134" t="s">
        <v>209</v>
      </c>
      <c r="E113" s="135" t="s">
        <v>1567</v>
      </c>
      <c r="F113" s="136" t="s">
        <v>1568</v>
      </c>
      <c r="G113" s="137" t="s">
        <v>654</v>
      </c>
      <c r="H113" s="138">
        <v>50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79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351</v>
      </c>
    </row>
    <row r="114" spans="2:65" s="1" customFormat="1" ht="10">
      <c r="B114" s="34"/>
      <c r="D114" s="147" t="s">
        <v>215</v>
      </c>
      <c r="F114" s="148" t="s">
        <v>1568</v>
      </c>
      <c r="I114" s="149"/>
      <c r="L114" s="34"/>
      <c r="M114" s="150"/>
      <c r="T114" s="55"/>
      <c r="AT114" s="19" t="s">
        <v>215</v>
      </c>
      <c r="AU114" s="19" t="s">
        <v>79</v>
      </c>
    </row>
    <row r="115" spans="2:65" s="1" customFormat="1" ht="16.5" customHeight="1">
      <c r="B115" s="34"/>
      <c r="C115" s="173" t="s">
        <v>272</v>
      </c>
      <c r="D115" s="173" t="s">
        <v>223</v>
      </c>
      <c r="E115" s="174" t="s">
        <v>1569</v>
      </c>
      <c r="F115" s="175" t="s">
        <v>1570</v>
      </c>
      <c r="G115" s="176" t="s">
        <v>226</v>
      </c>
      <c r="H115" s="177">
        <v>2.9</v>
      </c>
      <c r="I115" s="178"/>
      <c r="J115" s="179">
        <f>ROUND(I115*H115,2)</f>
        <v>0</v>
      </c>
      <c r="K115" s="175" t="s">
        <v>331</v>
      </c>
      <c r="L115" s="180"/>
      <c r="M115" s="181" t="s">
        <v>19</v>
      </c>
      <c r="N115" s="18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227</v>
      </c>
      <c r="AT115" s="145" t="s">
        <v>223</v>
      </c>
      <c r="AU115" s="145" t="s">
        <v>79</v>
      </c>
      <c r="AY115" s="19" t="s">
        <v>207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79</v>
      </c>
      <c r="BK115" s="146">
        <f>ROUND(I115*H115,2)</f>
        <v>0</v>
      </c>
      <c r="BL115" s="19" t="s">
        <v>111</v>
      </c>
      <c r="BM115" s="145" t="s">
        <v>359</v>
      </c>
    </row>
    <row r="116" spans="2:65" s="1" customFormat="1" ht="10">
      <c r="B116" s="34"/>
      <c r="D116" s="147" t="s">
        <v>215</v>
      </c>
      <c r="F116" s="148" t="s">
        <v>1570</v>
      </c>
      <c r="I116" s="149"/>
      <c r="L116" s="34"/>
      <c r="M116" s="150"/>
      <c r="T116" s="55"/>
      <c r="AT116" s="19" t="s">
        <v>215</v>
      </c>
      <c r="AU116" s="19" t="s">
        <v>79</v>
      </c>
    </row>
    <row r="117" spans="2:65" s="1" customFormat="1" ht="37.75" customHeight="1">
      <c r="B117" s="34"/>
      <c r="C117" s="134" t="s">
        <v>282</v>
      </c>
      <c r="D117" s="134" t="s">
        <v>209</v>
      </c>
      <c r="E117" s="135" t="s">
        <v>1571</v>
      </c>
      <c r="F117" s="136" t="s">
        <v>1572</v>
      </c>
      <c r="G117" s="137" t="s">
        <v>244</v>
      </c>
      <c r="H117" s="138">
        <v>1</v>
      </c>
      <c r="I117" s="139"/>
      <c r="J117" s="140">
        <f>ROUND(I117*H117,2)</f>
        <v>0</v>
      </c>
      <c r="K117" s="136" t="s">
        <v>331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111</v>
      </c>
      <c r="AT117" s="145" t="s">
        <v>209</v>
      </c>
      <c r="AU117" s="145" t="s">
        <v>79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367</v>
      </c>
    </row>
    <row r="118" spans="2:65" s="1" customFormat="1" ht="27">
      <c r="B118" s="34"/>
      <c r="D118" s="147" t="s">
        <v>215</v>
      </c>
      <c r="F118" s="148" t="s">
        <v>1572</v>
      </c>
      <c r="I118" s="149"/>
      <c r="L118" s="34"/>
      <c r="M118" s="150"/>
      <c r="T118" s="55"/>
      <c r="AT118" s="19" t="s">
        <v>215</v>
      </c>
      <c r="AU118" s="19" t="s">
        <v>79</v>
      </c>
    </row>
    <row r="119" spans="2:65" s="1" customFormat="1" ht="21.75" customHeight="1">
      <c r="B119" s="34"/>
      <c r="C119" s="173" t="s">
        <v>292</v>
      </c>
      <c r="D119" s="173" t="s">
        <v>223</v>
      </c>
      <c r="E119" s="174" t="s">
        <v>1573</v>
      </c>
      <c r="F119" s="175" t="s">
        <v>1574</v>
      </c>
      <c r="G119" s="176" t="s">
        <v>244</v>
      </c>
      <c r="H119" s="177">
        <v>1</v>
      </c>
      <c r="I119" s="178"/>
      <c r="J119" s="179">
        <f>ROUND(I119*H119,2)</f>
        <v>0</v>
      </c>
      <c r="K119" s="175" t="s">
        <v>331</v>
      </c>
      <c r="L119" s="180"/>
      <c r="M119" s="181" t="s">
        <v>19</v>
      </c>
      <c r="N119" s="18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227</v>
      </c>
      <c r="AT119" s="145" t="s">
        <v>223</v>
      </c>
      <c r="AU119" s="145" t="s">
        <v>79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375</v>
      </c>
    </row>
    <row r="120" spans="2:65" s="1" customFormat="1" ht="10">
      <c r="B120" s="34"/>
      <c r="D120" s="147" t="s">
        <v>215</v>
      </c>
      <c r="F120" s="148" t="s">
        <v>1574</v>
      </c>
      <c r="I120" s="149"/>
      <c r="L120" s="34"/>
      <c r="M120" s="150"/>
      <c r="T120" s="55"/>
      <c r="AT120" s="19" t="s">
        <v>215</v>
      </c>
      <c r="AU120" s="19" t="s">
        <v>79</v>
      </c>
    </row>
    <row r="121" spans="2:65" s="1" customFormat="1" ht="16.5" customHeight="1">
      <c r="B121" s="34"/>
      <c r="C121" s="134" t="s">
        <v>8</v>
      </c>
      <c r="D121" s="134" t="s">
        <v>209</v>
      </c>
      <c r="E121" s="135" t="s">
        <v>1575</v>
      </c>
      <c r="F121" s="136" t="s">
        <v>1576</v>
      </c>
      <c r="G121" s="137" t="s">
        <v>244</v>
      </c>
      <c r="H121" s="138">
        <v>1</v>
      </c>
      <c r="I121" s="139"/>
      <c r="J121" s="140">
        <f>ROUND(I121*H121,2)</f>
        <v>0</v>
      </c>
      <c r="K121" s="136" t="s">
        <v>331</v>
      </c>
      <c r="L121" s="34"/>
      <c r="M121" s="141" t="s">
        <v>19</v>
      </c>
      <c r="N121" s="142" t="s">
        <v>43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111</v>
      </c>
      <c r="AT121" s="145" t="s">
        <v>209</v>
      </c>
      <c r="AU121" s="145" t="s">
        <v>79</v>
      </c>
      <c r="AY121" s="19" t="s">
        <v>207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79</v>
      </c>
      <c r="BK121" s="146">
        <f>ROUND(I121*H121,2)</f>
        <v>0</v>
      </c>
      <c r="BL121" s="19" t="s">
        <v>111</v>
      </c>
      <c r="BM121" s="145" t="s">
        <v>384</v>
      </c>
    </row>
    <row r="122" spans="2:65" s="1" customFormat="1" ht="10">
      <c r="B122" s="34"/>
      <c r="D122" s="147" t="s">
        <v>215</v>
      </c>
      <c r="F122" s="148" t="s">
        <v>1576</v>
      </c>
      <c r="I122" s="149"/>
      <c r="L122" s="34"/>
      <c r="M122" s="150"/>
      <c r="T122" s="55"/>
      <c r="AT122" s="19" t="s">
        <v>215</v>
      </c>
      <c r="AU122" s="19" t="s">
        <v>79</v>
      </c>
    </row>
    <row r="123" spans="2:65" s="1" customFormat="1" ht="16.5" customHeight="1">
      <c r="B123" s="34"/>
      <c r="C123" s="173" t="s">
        <v>328</v>
      </c>
      <c r="D123" s="173" t="s">
        <v>223</v>
      </c>
      <c r="E123" s="174" t="s">
        <v>1577</v>
      </c>
      <c r="F123" s="175" t="s">
        <v>1578</v>
      </c>
      <c r="G123" s="176" t="s">
        <v>244</v>
      </c>
      <c r="H123" s="177">
        <v>1</v>
      </c>
      <c r="I123" s="178"/>
      <c r="J123" s="179">
        <f>ROUND(I123*H123,2)</f>
        <v>0</v>
      </c>
      <c r="K123" s="175" t="s">
        <v>331</v>
      </c>
      <c r="L123" s="180"/>
      <c r="M123" s="181" t="s">
        <v>19</v>
      </c>
      <c r="N123" s="18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227</v>
      </c>
      <c r="AT123" s="145" t="s">
        <v>223</v>
      </c>
      <c r="AU123" s="145" t="s">
        <v>79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393</v>
      </c>
    </row>
    <row r="124" spans="2:65" s="1" customFormat="1" ht="10">
      <c r="B124" s="34"/>
      <c r="D124" s="147" t="s">
        <v>215</v>
      </c>
      <c r="F124" s="148" t="s">
        <v>1578</v>
      </c>
      <c r="I124" s="149"/>
      <c r="L124" s="34"/>
      <c r="M124" s="150"/>
      <c r="T124" s="55"/>
      <c r="AT124" s="19" t="s">
        <v>215</v>
      </c>
      <c r="AU124" s="19" t="s">
        <v>79</v>
      </c>
    </row>
    <row r="125" spans="2:65" s="1" customFormat="1" ht="16.5" customHeight="1">
      <c r="B125" s="34"/>
      <c r="C125" s="134" t="s">
        <v>342</v>
      </c>
      <c r="D125" s="134" t="s">
        <v>209</v>
      </c>
      <c r="E125" s="135" t="s">
        <v>1579</v>
      </c>
      <c r="F125" s="136" t="s">
        <v>1580</v>
      </c>
      <c r="G125" s="137" t="s">
        <v>244</v>
      </c>
      <c r="H125" s="138">
        <v>1</v>
      </c>
      <c r="I125" s="139"/>
      <c r="J125" s="140">
        <f>ROUND(I125*H125,2)</f>
        <v>0</v>
      </c>
      <c r="K125" s="136" t="s">
        <v>331</v>
      </c>
      <c r="L125" s="34"/>
      <c r="M125" s="141" t="s">
        <v>19</v>
      </c>
      <c r="N125" s="14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111</v>
      </c>
      <c r="AT125" s="145" t="s">
        <v>209</v>
      </c>
      <c r="AU125" s="145" t="s">
        <v>79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402</v>
      </c>
    </row>
    <row r="126" spans="2:65" s="1" customFormat="1" ht="10">
      <c r="B126" s="34"/>
      <c r="D126" s="147" t="s">
        <v>215</v>
      </c>
      <c r="F126" s="148" t="s">
        <v>1580</v>
      </c>
      <c r="I126" s="149"/>
      <c r="L126" s="34"/>
      <c r="M126" s="150"/>
      <c r="T126" s="55"/>
      <c r="AT126" s="19" t="s">
        <v>215</v>
      </c>
      <c r="AU126" s="19" t="s">
        <v>79</v>
      </c>
    </row>
    <row r="127" spans="2:65" s="1" customFormat="1" ht="24.15" customHeight="1">
      <c r="B127" s="34"/>
      <c r="C127" s="173" t="s">
        <v>347</v>
      </c>
      <c r="D127" s="173" t="s">
        <v>223</v>
      </c>
      <c r="E127" s="174" t="s">
        <v>1581</v>
      </c>
      <c r="F127" s="175" t="s">
        <v>1582</v>
      </c>
      <c r="G127" s="176" t="s">
        <v>244</v>
      </c>
      <c r="H127" s="177">
        <v>5</v>
      </c>
      <c r="I127" s="178"/>
      <c r="J127" s="179">
        <f>ROUND(I127*H127,2)</f>
        <v>0</v>
      </c>
      <c r="K127" s="175" t="s">
        <v>331</v>
      </c>
      <c r="L127" s="180"/>
      <c r="M127" s="181" t="s">
        <v>19</v>
      </c>
      <c r="N127" s="18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227</v>
      </c>
      <c r="AT127" s="145" t="s">
        <v>223</v>
      </c>
      <c r="AU127" s="145" t="s">
        <v>79</v>
      </c>
      <c r="AY127" s="19" t="s">
        <v>207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79</v>
      </c>
      <c r="BK127" s="146">
        <f>ROUND(I127*H127,2)</f>
        <v>0</v>
      </c>
      <c r="BL127" s="19" t="s">
        <v>111</v>
      </c>
      <c r="BM127" s="145" t="s">
        <v>410</v>
      </c>
    </row>
    <row r="128" spans="2:65" s="1" customFormat="1" ht="18">
      <c r="B128" s="34"/>
      <c r="D128" s="147" t="s">
        <v>215</v>
      </c>
      <c r="F128" s="148" t="s">
        <v>1582</v>
      </c>
      <c r="I128" s="149"/>
      <c r="L128" s="34"/>
      <c r="M128" s="150"/>
      <c r="T128" s="55"/>
      <c r="AT128" s="19" t="s">
        <v>215</v>
      </c>
      <c r="AU128" s="19" t="s">
        <v>79</v>
      </c>
    </row>
    <row r="129" spans="2:65" s="1" customFormat="1" ht="36">
      <c r="B129" s="34"/>
      <c r="D129" s="147" t="s">
        <v>1551</v>
      </c>
      <c r="F129" s="205" t="s">
        <v>1583</v>
      </c>
      <c r="I129" s="149"/>
      <c r="L129" s="34"/>
      <c r="M129" s="150"/>
      <c r="T129" s="55"/>
      <c r="AT129" s="19" t="s">
        <v>1551</v>
      </c>
      <c r="AU129" s="19" t="s">
        <v>79</v>
      </c>
    </row>
    <row r="130" spans="2:65" s="1" customFormat="1" ht="16.5" customHeight="1">
      <c r="B130" s="34"/>
      <c r="C130" s="134" t="s">
        <v>351</v>
      </c>
      <c r="D130" s="134" t="s">
        <v>209</v>
      </c>
      <c r="E130" s="135" t="s">
        <v>1584</v>
      </c>
      <c r="F130" s="136" t="s">
        <v>1585</v>
      </c>
      <c r="G130" s="137" t="s">
        <v>244</v>
      </c>
      <c r="H130" s="138">
        <v>5</v>
      </c>
      <c r="I130" s="139"/>
      <c r="J130" s="140">
        <f>ROUND(I130*H130,2)</f>
        <v>0</v>
      </c>
      <c r="K130" s="136" t="s">
        <v>331</v>
      </c>
      <c r="L130" s="34"/>
      <c r="M130" s="141" t="s">
        <v>19</v>
      </c>
      <c r="N130" s="142" t="s">
        <v>43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111</v>
      </c>
      <c r="AT130" s="145" t="s">
        <v>209</v>
      </c>
      <c r="AU130" s="145" t="s">
        <v>79</v>
      </c>
      <c r="AY130" s="19" t="s">
        <v>207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9" t="s">
        <v>79</v>
      </c>
      <c r="BK130" s="146">
        <f>ROUND(I130*H130,2)</f>
        <v>0</v>
      </c>
      <c r="BL130" s="19" t="s">
        <v>111</v>
      </c>
      <c r="BM130" s="145" t="s">
        <v>418</v>
      </c>
    </row>
    <row r="131" spans="2:65" s="1" customFormat="1" ht="10">
      <c r="B131" s="34"/>
      <c r="D131" s="147" t="s">
        <v>215</v>
      </c>
      <c r="F131" s="148" t="s">
        <v>1585</v>
      </c>
      <c r="I131" s="149"/>
      <c r="L131" s="34"/>
      <c r="M131" s="150"/>
      <c r="T131" s="55"/>
      <c r="AT131" s="19" t="s">
        <v>215</v>
      </c>
      <c r="AU131" s="19" t="s">
        <v>79</v>
      </c>
    </row>
    <row r="132" spans="2:65" s="1" customFormat="1" ht="24.15" customHeight="1">
      <c r="B132" s="34"/>
      <c r="C132" s="173" t="s">
        <v>355</v>
      </c>
      <c r="D132" s="173" t="s">
        <v>223</v>
      </c>
      <c r="E132" s="174" t="s">
        <v>1581</v>
      </c>
      <c r="F132" s="175" t="s">
        <v>1582</v>
      </c>
      <c r="G132" s="176" t="s">
        <v>244</v>
      </c>
      <c r="H132" s="177">
        <v>5</v>
      </c>
      <c r="I132" s="178"/>
      <c r="J132" s="179">
        <f>ROUND(I132*H132,2)</f>
        <v>0</v>
      </c>
      <c r="K132" s="175" t="s">
        <v>331</v>
      </c>
      <c r="L132" s="180"/>
      <c r="M132" s="181" t="s">
        <v>19</v>
      </c>
      <c r="N132" s="18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227</v>
      </c>
      <c r="AT132" s="145" t="s">
        <v>223</v>
      </c>
      <c r="AU132" s="145" t="s">
        <v>79</v>
      </c>
      <c r="AY132" s="19" t="s">
        <v>207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9" t="s">
        <v>79</v>
      </c>
      <c r="BK132" s="146">
        <f>ROUND(I132*H132,2)</f>
        <v>0</v>
      </c>
      <c r="BL132" s="19" t="s">
        <v>111</v>
      </c>
      <c r="BM132" s="145" t="s">
        <v>431</v>
      </c>
    </row>
    <row r="133" spans="2:65" s="1" customFormat="1" ht="18">
      <c r="B133" s="34"/>
      <c r="D133" s="147" t="s">
        <v>215</v>
      </c>
      <c r="F133" s="148" t="s">
        <v>1582</v>
      </c>
      <c r="I133" s="149"/>
      <c r="L133" s="34"/>
      <c r="M133" s="150"/>
      <c r="T133" s="55"/>
      <c r="AT133" s="19" t="s">
        <v>215</v>
      </c>
      <c r="AU133" s="19" t="s">
        <v>79</v>
      </c>
    </row>
    <row r="134" spans="2:65" s="1" customFormat="1" ht="36">
      <c r="B134" s="34"/>
      <c r="D134" s="147" t="s">
        <v>1551</v>
      </c>
      <c r="F134" s="205" t="s">
        <v>1583</v>
      </c>
      <c r="I134" s="149"/>
      <c r="L134" s="34"/>
      <c r="M134" s="150"/>
      <c r="T134" s="55"/>
      <c r="AT134" s="19" t="s">
        <v>1551</v>
      </c>
      <c r="AU134" s="19" t="s">
        <v>79</v>
      </c>
    </row>
    <row r="135" spans="2:65" s="1" customFormat="1" ht="16.5" customHeight="1">
      <c r="B135" s="34"/>
      <c r="C135" s="134" t="s">
        <v>359</v>
      </c>
      <c r="D135" s="134" t="s">
        <v>209</v>
      </c>
      <c r="E135" s="135" t="s">
        <v>1584</v>
      </c>
      <c r="F135" s="136" t="s">
        <v>1585</v>
      </c>
      <c r="G135" s="137" t="s">
        <v>244</v>
      </c>
      <c r="H135" s="138">
        <v>5</v>
      </c>
      <c r="I135" s="139"/>
      <c r="J135" s="140">
        <f>ROUND(I135*H135,2)</f>
        <v>0</v>
      </c>
      <c r="K135" s="136" t="s">
        <v>331</v>
      </c>
      <c r="L135" s="34"/>
      <c r="M135" s="141" t="s">
        <v>19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111</v>
      </c>
      <c r="AT135" s="145" t="s">
        <v>209</v>
      </c>
      <c r="AU135" s="145" t="s">
        <v>79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111</v>
      </c>
      <c r="BM135" s="145" t="s">
        <v>461</v>
      </c>
    </row>
    <row r="136" spans="2:65" s="1" customFormat="1" ht="10">
      <c r="B136" s="34"/>
      <c r="D136" s="147" t="s">
        <v>215</v>
      </c>
      <c r="F136" s="148" t="s">
        <v>1585</v>
      </c>
      <c r="I136" s="149"/>
      <c r="L136" s="34"/>
      <c r="M136" s="150"/>
      <c r="T136" s="55"/>
      <c r="AT136" s="19" t="s">
        <v>215</v>
      </c>
      <c r="AU136" s="19" t="s">
        <v>79</v>
      </c>
    </row>
    <row r="137" spans="2:65" s="1" customFormat="1" ht="16.5" customHeight="1">
      <c r="B137" s="34"/>
      <c r="C137" s="173" t="s">
        <v>363</v>
      </c>
      <c r="D137" s="173" t="s">
        <v>223</v>
      </c>
      <c r="E137" s="174" t="s">
        <v>1586</v>
      </c>
      <c r="F137" s="175" t="s">
        <v>1587</v>
      </c>
      <c r="G137" s="176" t="s">
        <v>244</v>
      </c>
      <c r="H137" s="177">
        <v>8</v>
      </c>
      <c r="I137" s="178"/>
      <c r="J137" s="179">
        <f>ROUND(I137*H137,2)</f>
        <v>0</v>
      </c>
      <c r="K137" s="175" t="s">
        <v>331</v>
      </c>
      <c r="L137" s="180"/>
      <c r="M137" s="181" t="s">
        <v>19</v>
      </c>
      <c r="N137" s="18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227</v>
      </c>
      <c r="AT137" s="145" t="s">
        <v>223</v>
      </c>
      <c r="AU137" s="145" t="s">
        <v>79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475</v>
      </c>
    </row>
    <row r="138" spans="2:65" s="1" customFormat="1" ht="10">
      <c r="B138" s="34"/>
      <c r="D138" s="147" t="s">
        <v>215</v>
      </c>
      <c r="F138" s="148" t="s">
        <v>1587</v>
      </c>
      <c r="I138" s="149"/>
      <c r="L138" s="34"/>
      <c r="M138" s="150"/>
      <c r="T138" s="55"/>
      <c r="AT138" s="19" t="s">
        <v>215</v>
      </c>
      <c r="AU138" s="19" t="s">
        <v>79</v>
      </c>
    </row>
    <row r="139" spans="2:65" s="1" customFormat="1" ht="90">
      <c r="B139" s="34"/>
      <c r="D139" s="147" t="s">
        <v>1551</v>
      </c>
      <c r="F139" s="205" t="s">
        <v>1588</v>
      </c>
      <c r="I139" s="149"/>
      <c r="L139" s="34"/>
      <c r="M139" s="150"/>
      <c r="T139" s="55"/>
      <c r="AT139" s="19" t="s">
        <v>1551</v>
      </c>
      <c r="AU139" s="19" t="s">
        <v>79</v>
      </c>
    </row>
    <row r="140" spans="2:65" s="1" customFormat="1" ht="16.5" customHeight="1">
      <c r="B140" s="34"/>
      <c r="C140" s="134" t="s">
        <v>367</v>
      </c>
      <c r="D140" s="134" t="s">
        <v>209</v>
      </c>
      <c r="E140" s="135" t="s">
        <v>1589</v>
      </c>
      <c r="F140" s="136" t="s">
        <v>1590</v>
      </c>
      <c r="G140" s="137" t="s">
        <v>244</v>
      </c>
      <c r="H140" s="138">
        <v>8</v>
      </c>
      <c r="I140" s="139"/>
      <c r="J140" s="140">
        <f>ROUND(I140*H140,2)</f>
        <v>0</v>
      </c>
      <c r="K140" s="136" t="s">
        <v>331</v>
      </c>
      <c r="L140" s="34"/>
      <c r="M140" s="141" t="s">
        <v>19</v>
      </c>
      <c r="N140" s="14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111</v>
      </c>
      <c r="AT140" s="145" t="s">
        <v>209</v>
      </c>
      <c r="AU140" s="145" t="s">
        <v>79</v>
      </c>
      <c r="AY140" s="19" t="s">
        <v>207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79</v>
      </c>
      <c r="BK140" s="146">
        <f>ROUND(I140*H140,2)</f>
        <v>0</v>
      </c>
      <c r="BL140" s="19" t="s">
        <v>111</v>
      </c>
      <c r="BM140" s="145" t="s">
        <v>495</v>
      </c>
    </row>
    <row r="141" spans="2:65" s="1" customFormat="1" ht="10">
      <c r="B141" s="34"/>
      <c r="D141" s="147" t="s">
        <v>215</v>
      </c>
      <c r="F141" s="148" t="s">
        <v>1590</v>
      </c>
      <c r="I141" s="149"/>
      <c r="L141" s="34"/>
      <c r="M141" s="150"/>
      <c r="T141" s="55"/>
      <c r="AT141" s="19" t="s">
        <v>215</v>
      </c>
      <c r="AU141" s="19" t="s">
        <v>79</v>
      </c>
    </row>
    <row r="142" spans="2:65" s="1" customFormat="1" ht="24.15" customHeight="1">
      <c r="B142" s="34"/>
      <c r="C142" s="173" t="s">
        <v>7</v>
      </c>
      <c r="D142" s="173" t="s">
        <v>223</v>
      </c>
      <c r="E142" s="174" t="s">
        <v>1591</v>
      </c>
      <c r="F142" s="175" t="s">
        <v>1592</v>
      </c>
      <c r="G142" s="176" t="s">
        <v>244</v>
      </c>
      <c r="H142" s="177">
        <v>2</v>
      </c>
      <c r="I142" s="178"/>
      <c r="J142" s="179">
        <f>ROUND(I142*H142,2)</f>
        <v>0</v>
      </c>
      <c r="K142" s="175" t="s">
        <v>331</v>
      </c>
      <c r="L142" s="180"/>
      <c r="M142" s="181" t="s">
        <v>19</v>
      </c>
      <c r="N142" s="18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227</v>
      </c>
      <c r="AT142" s="145" t="s">
        <v>223</v>
      </c>
      <c r="AU142" s="145" t="s">
        <v>79</v>
      </c>
      <c r="AY142" s="19" t="s">
        <v>207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9" t="s">
        <v>79</v>
      </c>
      <c r="BK142" s="146">
        <f>ROUND(I142*H142,2)</f>
        <v>0</v>
      </c>
      <c r="BL142" s="19" t="s">
        <v>111</v>
      </c>
      <c r="BM142" s="145" t="s">
        <v>508</v>
      </c>
    </row>
    <row r="143" spans="2:65" s="1" customFormat="1" ht="10">
      <c r="B143" s="34"/>
      <c r="D143" s="147" t="s">
        <v>215</v>
      </c>
      <c r="F143" s="148" t="s">
        <v>1592</v>
      </c>
      <c r="I143" s="149"/>
      <c r="L143" s="34"/>
      <c r="M143" s="150"/>
      <c r="T143" s="55"/>
      <c r="AT143" s="19" t="s">
        <v>215</v>
      </c>
      <c r="AU143" s="19" t="s">
        <v>79</v>
      </c>
    </row>
    <row r="144" spans="2:65" s="1" customFormat="1" ht="36">
      <c r="B144" s="34"/>
      <c r="D144" s="147" t="s">
        <v>1551</v>
      </c>
      <c r="F144" s="205" t="s">
        <v>1593</v>
      </c>
      <c r="I144" s="149"/>
      <c r="L144" s="34"/>
      <c r="M144" s="150"/>
      <c r="T144" s="55"/>
      <c r="AT144" s="19" t="s">
        <v>1551</v>
      </c>
      <c r="AU144" s="19" t="s">
        <v>79</v>
      </c>
    </row>
    <row r="145" spans="2:65" s="1" customFormat="1" ht="16.5" customHeight="1">
      <c r="B145" s="34"/>
      <c r="C145" s="134" t="s">
        <v>375</v>
      </c>
      <c r="D145" s="134" t="s">
        <v>209</v>
      </c>
      <c r="E145" s="135" t="s">
        <v>1594</v>
      </c>
      <c r="F145" s="136" t="s">
        <v>1595</v>
      </c>
      <c r="G145" s="137" t="s">
        <v>244</v>
      </c>
      <c r="H145" s="138">
        <v>2</v>
      </c>
      <c r="I145" s="139"/>
      <c r="J145" s="140">
        <f>ROUND(I145*H145,2)</f>
        <v>0</v>
      </c>
      <c r="K145" s="136" t="s">
        <v>331</v>
      </c>
      <c r="L145" s="34"/>
      <c r="M145" s="141" t="s">
        <v>19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111</v>
      </c>
      <c r="AT145" s="145" t="s">
        <v>209</v>
      </c>
      <c r="AU145" s="145" t="s">
        <v>79</v>
      </c>
      <c r="AY145" s="19" t="s">
        <v>207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9" t="s">
        <v>79</v>
      </c>
      <c r="BK145" s="146">
        <f>ROUND(I145*H145,2)</f>
        <v>0</v>
      </c>
      <c r="BL145" s="19" t="s">
        <v>111</v>
      </c>
      <c r="BM145" s="145" t="s">
        <v>523</v>
      </c>
    </row>
    <row r="146" spans="2:65" s="1" customFormat="1" ht="10">
      <c r="B146" s="34"/>
      <c r="D146" s="147" t="s">
        <v>215</v>
      </c>
      <c r="F146" s="148" t="s">
        <v>1595</v>
      </c>
      <c r="I146" s="149"/>
      <c r="L146" s="34"/>
      <c r="M146" s="150"/>
      <c r="T146" s="55"/>
      <c r="AT146" s="19" t="s">
        <v>215</v>
      </c>
      <c r="AU146" s="19" t="s">
        <v>79</v>
      </c>
    </row>
    <row r="147" spans="2:65" s="1" customFormat="1" ht="126">
      <c r="B147" s="34"/>
      <c r="D147" s="147" t="s">
        <v>1551</v>
      </c>
      <c r="F147" s="205" t="s">
        <v>1596</v>
      </c>
      <c r="I147" s="149"/>
      <c r="L147" s="34"/>
      <c r="M147" s="150"/>
      <c r="T147" s="55"/>
      <c r="AT147" s="19" t="s">
        <v>1551</v>
      </c>
      <c r="AU147" s="19" t="s">
        <v>79</v>
      </c>
    </row>
    <row r="148" spans="2:65" s="1" customFormat="1" ht="24.15" customHeight="1">
      <c r="B148" s="34"/>
      <c r="C148" s="173" t="s">
        <v>380</v>
      </c>
      <c r="D148" s="173" t="s">
        <v>223</v>
      </c>
      <c r="E148" s="174" t="s">
        <v>1597</v>
      </c>
      <c r="F148" s="175" t="s">
        <v>1598</v>
      </c>
      <c r="G148" s="176" t="s">
        <v>244</v>
      </c>
      <c r="H148" s="177">
        <v>2</v>
      </c>
      <c r="I148" s="178"/>
      <c r="J148" s="179">
        <f>ROUND(I148*H148,2)</f>
        <v>0</v>
      </c>
      <c r="K148" s="175" t="s">
        <v>331</v>
      </c>
      <c r="L148" s="180"/>
      <c r="M148" s="181" t="s">
        <v>19</v>
      </c>
      <c r="N148" s="18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227</v>
      </c>
      <c r="AT148" s="145" t="s">
        <v>223</v>
      </c>
      <c r="AU148" s="145" t="s">
        <v>79</v>
      </c>
      <c r="AY148" s="19" t="s">
        <v>207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9" t="s">
        <v>79</v>
      </c>
      <c r="BK148" s="146">
        <f>ROUND(I148*H148,2)</f>
        <v>0</v>
      </c>
      <c r="BL148" s="19" t="s">
        <v>111</v>
      </c>
      <c r="BM148" s="145" t="s">
        <v>537</v>
      </c>
    </row>
    <row r="149" spans="2:65" s="1" customFormat="1" ht="18">
      <c r="B149" s="34"/>
      <c r="D149" s="147" t="s">
        <v>215</v>
      </c>
      <c r="F149" s="148" t="s">
        <v>1598</v>
      </c>
      <c r="I149" s="149"/>
      <c r="L149" s="34"/>
      <c r="M149" s="150"/>
      <c r="T149" s="55"/>
      <c r="AT149" s="19" t="s">
        <v>215</v>
      </c>
      <c r="AU149" s="19" t="s">
        <v>79</v>
      </c>
    </row>
    <row r="150" spans="2:65" s="1" customFormat="1" ht="16.5" customHeight="1">
      <c r="B150" s="34"/>
      <c r="C150" s="134" t="s">
        <v>384</v>
      </c>
      <c r="D150" s="134" t="s">
        <v>209</v>
      </c>
      <c r="E150" s="135" t="s">
        <v>1599</v>
      </c>
      <c r="F150" s="136" t="s">
        <v>1600</v>
      </c>
      <c r="G150" s="137" t="s">
        <v>244</v>
      </c>
      <c r="H150" s="138">
        <v>2</v>
      </c>
      <c r="I150" s="139"/>
      <c r="J150" s="140">
        <f>ROUND(I150*H150,2)</f>
        <v>0</v>
      </c>
      <c r="K150" s="136" t="s">
        <v>331</v>
      </c>
      <c r="L150" s="34"/>
      <c r="M150" s="141" t="s">
        <v>19</v>
      </c>
      <c r="N150" s="142" t="s">
        <v>43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111</v>
      </c>
      <c r="AT150" s="145" t="s">
        <v>209</v>
      </c>
      <c r="AU150" s="145" t="s">
        <v>79</v>
      </c>
      <c r="AY150" s="19" t="s">
        <v>207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9" t="s">
        <v>79</v>
      </c>
      <c r="BK150" s="146">
        <f>ROUND(I150*H150,2)</f>
        <v>0</v>
      </c>
      <c r="BL150" s="19" t="s">
        <v>111</v>
      </c>
      <c r="BM150" s="145" t="s">
        <v>559</v>
      </c>
    </row>
    <row r="151" spans="2:65" s="1" customFormat="1" ht="10">
      <c r="B151" s="34"/>
      <c r="D151" s="147" t="s">
        <v>215</v>
      </c>
      <c r="F151" s="148" t="s">
        <v>1600</v>
      </c>
      <c r="I151" s="149"/>
      <c r="L151" s="34"/>
      <c r="M151" s="150"/>
      <c r="T151" s="55"/>
      <c r="AT151" s="19" t="s">
        <v>215</v>
      </c>
      <c r="AU151" s="19" t="s">
        <v>79</v>
      </c>
    </row>
    <row r="152" spans="2:65" s="1" customFormat="1" ht="24.15" customHeight="1">
      <c r="B152" s="34"/>
      <c r="C152" s="173" t="s">
        <v>388</v>
      </c>
      <c r="D152" s="173" t="s">
        <v>223</v>
      </c>
      <c r="E152" s="174" t="s">
        <v>1597</v>
      </c>
      <c r="F152" s="175" t="s">
        <v>1598</v>
      </c>
      <c r="G152" s="176" t="s">
        <v>244</v>
      </c>
      <c r="H152" s="177">
        <v>2</v>
      </c>
      <c r="I152" s="178"/>
      <c r="J152" s="179">
        <f>ROUND(I152*H152,2)</f>
        <v>0</v>
      </c>
      <c r="K152" s="175" t="s">
        <v>331</v>
      </c>
      <c r="L152" s="180"/>
      <c r="M152" s="181" t="s">
        <v>19</v>
      </c>
      <c r="N152" s="18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227</v>
      </c>
      <c r="AT152" s="145" t="s">
        <v>223</v>
      </c>
      <c r="AU152" s="145" t="s">
        <v>79</v>
      </c>
      <c r="AY152" s="19" t="s">
        <v>207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9" t="s">
        <v>79</v>
      </c>
      <c r="BK152" s="146">
        <f>ROUND(I152*H152,2)</f>
        <v>0</v>
      </c>
      <c r="BL152" s="19" t="s">
        <v>111</v>
      </c>
      <c r="BM152" s="145" t="s">
        <v>570</v>
      </c>
    </row>
    <row r="153" spans="2:65" s="1" customFormat="1" ht="18">
      <c r="B153" s="34"/>
      <c r="D153" s="147" t="s">
        <v>215</v>
      </c>
      <c r="F153" s="148" t="s">
        <v>1598</v>
      </c>
      <c r="I153" s="149"/>
      <c r="L153" s="34"/>
      <c r="M153" s="150"/>
      <c r="T153" s="55"/>
      <c r="AT153" s="19" t="s">
        <v>215</v>
      </c>
      <c r="AU153" s="19" t="s">
        <v>79</v>
      </c>
    </row>
    <row r="154" spans="2:65" s="1" customFormat="1" ht="16.5" customHeight="1">
      <c r="B154" s="34"/>
      <c r="C154" s="134" t="s">
        <v>393</v>
      </c>
      <c r="D154" s="134" t="s">
        <v>209</v>
      </c>
      <c r="E154" s="135" t="s">
        <v>1599</v>
      </c>
      <c r="F154" s="136" t="s">
        <v>1600</v>
      </c>
      <c r="G154" s="137" t="s">
        <v>244</v>
      </c>
      <c r="H154" s="138">
        <v>2</v>
      </c>
      <c r="I154" s="139"/>
      <c r="J154" s="140">
        <f>ROUND(I154*H154,2)</f>
        <v>0</v>
      </c>
      <c r="K154" s="136" t="s">
        <v>331</v>
      </c>
      <c r="L154" s="34"/>
      <c r="M154" s="141" t="s">
        <v>19</v>
      </c>
      <c r="N154" s="142" t="s">
        <v>43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111</v>
      </c>
      <c r="AT154" s="145" t="s">
        <v>209</v>
      </c>
      <c r="AU154" s="145" t="s">
        <v>79</v>
      </c>
      <c r="AY154" s="19" t="s">
        <v>207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9" t="s">
        <v>79</v>
      </c>
      <c r="BK154" s="146">
        <f>ROUND(I154*H154,2)</f>
        <v>0</v>
      </c>
      <c r="BL154" s="19" t="s">
        <v>111</v>
      </c>
      <c r="BM154" s="145" t="s">
        <v>582</v>
      </c>
    </row>
    <row r="155" spans="2:65" s="1" customFormat="1" ht="10">
      <c r="B155" s="34"/>
      <c r="D155" s="147" t="s">
        <v>215</v>
      </c>
      <c r="F155" s="148" t="s">
        <v>1600</v>
      </c>
      <c r="I155" s="149"/>
      <c r="L155" s="34"/>
      <c r="M155" s="150"/>
      <c r="T155" s="55"/>
      <c r="AT155" s="19" t="s">
        <v>215</v>
      </c>
      <c r="AU155" s="19" t="s">
        <v>79</v>
      </c>
    </row>
    <row r="156" spans="2:65" s="1" customFormat="1" ht="24.15" customHeight="1">
      <c r="B156" s="34"/>
      <c r="C156" s="173" t="s">
        <v>398</v>
      </c>
      <c r="D156" s="173" t="s">
        <v>223</v>
      </c>
      <c r="E156" s="174" t="s">
        <v>1601</v>
      </c>
      <c r="F156" s="175" t="s">
        <v>1602</v>
      </c>
      <c r="G156" s="176" t="s">
        <v>244</v>
      </c>
      <c r="H156" s="177">
        <v>1</v>
      </c>
      <c r="I156" s="178"/>
      <c r="J156" s="179">
        <f>ROUND(I156*H156,2)</f>
        <v>0</v>
      </c>
      <c r="K156" s="175" t="s">
        <v>331</v>
      </c>
      <c r="L156" s="180"/>
      <c r="M156" s="181" t="s">
        <v>19</v>
      </c>
      <c r="N156" s="18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227</v>
      </c>
      <c r="AT156" s="145" t="s">
        <v>223</v>
      </c>
      <c r="AU156" s="145" t="s">
        <v>79</v>
      </c>
      <c r="AY156" s="19" t="s">
        <v>207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9" t="s">
        <v>79</v>
      </c>
      <c r="BK156" s="146">
        <f>ROUND(I156*H156,2)</f>
        <v>0</v>
      </c>
      <c r="BL156" s="19" t="s">
        <v>111</v>
      </c>
      <c r="BM156" s="145" t="s">
        <v>597</v>
      </c>
    </row>
    <row r="157" spans="2:65" s="1" customFormat="1" ht="18">
      <c r="B157" s="34"/>
      <c r="D157" s="147" t="s">
        <v>215</v>
      </c>
      <c r="F157" s="148" t="s">
        <v>1602</v>
      </c>
      <c r="I157" s="149"/>
      <c r="L157" s="34"/>
      <c r="M157" s="150"/>
      <c r="T157" s="55"/>
      <c r="AT157" s="19" t="s">
        <v>215</v>
      </c>
      <c r="AU157" s="19" t="s">
        <v>79</v>
      </c>
    </row>
    <row r="158" spans="2:65" s="1" customFormat="1" ht="16.5" customHeight="1">
      <c r="B158" s="34"/>
      <c r="C158" s="134" t="s">
        <v>402</v>
      </c>
      <c r="D158" s="134" t="s">
        <v>209</v>
      </c>
      <c r="E158" s="135" t="s">
        <v>1603</v>
      </c>
      <c r="F158" s="136" t="s">
        <v>1600</v>
      </c>
      <c r="G158" s="137" t="s">
        <v>244</v>
      </c>
      <c r="H158" s="138">
        <v>1</v>
      </c>
      <c r="I158" s="139"/>
      <c r="J158" s="140">
        <f>ROUND(I158*H158,2)</f>
        <v>0</v>
      </c>
      <c r="K158" s="136" t="s">
        <v>331</v>
      </c>
      <c r="L158" s="34"/>
      <c r="M158" s="141" t="s">
        <v>19</v>
      </c>
      <c r="N158" s="142" t="s">
        <v>43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111</v>
      </c>
      <c r="AT158" s="145" t="s">
        <v>209</v>
      </c>
      <c r="AU158" s="145" t="s">
        <v>79</v>
      </c>
      <c r="AY158" s="19" t="s">
        <v>207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9" t="s">
        <v>79</v>
      </c>
      <c r="BK158" s="146">
        <f>ROUND(I158*H158,2)</f>
        <v>0</v>
      </c>
      <c r="BL158" s="19" t="s">
        <v>111</v>
      </c>
      <c r="BM158" s="145" t="s">
        <v>614</v>
      </c>
    </row>
    <row r="159" spans="2:65" s="1" customFormat="1" ht="10">
      <c r="B159" s="34"/>
      <c r="D159" s="147" t="s">
        <v>215</v>
      </c>
      <c r="F159" s="148" t="s">
        <v>1600</v>
      </c>
      <c r="I159" s="149"/>
      <c r="L159" s="34"/>
      <c r="M159" s="150"/>
      <c r="T159" s="55"/>
      <c r="AT159" s="19" t="s">
        <v>215</v>
      </c>
      <c r="AU159" s="19" t="s">
        <v>79</v>
      </c>
    </row>
    <row r="160" spans="2:65" s="1" customFormat="1" ht="24.15" customHeight="1">
      <c r="B160" s="34"/>
      <c r="C160" s="173" t="s">
        <v>406</v>
      </c>
      <c r="D160" s="173" t="s">
        <v>223</v>
      </c>
      <c r="E160" s="174" t="s">
        <v>1604</v>
      </c>
      <c r="F160" s="175" t="s">
        <v>1605</v>
      </c>
      <c r="G160" s="176" t="s">
        <v>244</v>
      </c>
      <c r="H160" s="177">
        <v>1</v>
      </c>
      <c r="I160" s="178"/>
      <c r="J160" s="179">
        <f>ROUND(I160*H160,2)</f>
        <v>0</v>
      </c>
      <c r="K160" s="175" t="s">
        <v>331</v>
      </c>
      <c r="L160" s="180"/>
      <c r="M160" s="181" t="s">
        <v>19</v>
      </c>
      <c r="N160" s="18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227</v>
      </c>
      <c r="AT160" s="145" t="s">
        <v>223</v>
      </c>
      <c r="AU160" s="145" t="s">
        <v>79</v>
      </c>
      <c r="AY160" s="19" t="s">
        <v>207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9" t="s">
        <v>79</v>
      </c>
      <c r="BK160" s="146">
        <f>ROUND(I160*H160,2)</f>
        <v>0</v>
      </c>
      <c r="BL160" s="19" t="s">
        <v>111</v>
      </c>
      <c r="BM160" s="145" t="s">
        <v>627</v>
      </c>
    </row>
    <row r="161" spans="2:65" s="1" customFormat="1" ht="18">
      <c r="B161" s="34"/>
      <c r="D161" s="147" t="s">
        <v>215</v>
      </c>
      <c r="F161" s="148" t="s">
        <v>1605</v>
      </c>
      <c r="I161" s="149"/>
      <c r="L161" s="34"/>
      <c r="M161" s="150"/>
      <c r="T161" s="55"/>
      <c r="AT161" s="19" t="s">
        <v>215</v>
      </c>
      <c r="AU161" s="19" t="s">
        <v>79</v>
      </c>
    </row>
    <row r="162" spans="2:65" s="1" customFormat="1" ht="16.5" customHeight="1">
      <c r="B162" s="34"/>
      <c r="C162" s="134" t="s">
        <v>410</v>
      </c>
      <c r="D162" s="134" t="s">
        <v>209</v>
      </c>
      <c r="E162" s="135" t="s">
        <v>1606</v>
      </c>
      <c r="F162" s="136" t="s">
        <v>1600</v>
      </c>
      <c r="G162" s="137" t="s">
        <v>244</v>
      </c>
      <c r="H162" s="138">
        <v>1</v>
      </c>
      <c r="I162" s="139"/>
      <c r="J162" s="140">
        <f>ROUND(I162*H162,2)</f>
        <v>0</v>
      </c>
      <c r="K162" s="136" t="s">
        <v>331</v>
      </c>
      <c r="L162" s="34"/>
      <c r="M162" s="141" t="s">
        <v>19</v>
      </c>
      <c r="N162" s="142" t="s">
        <v>43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111</v>
      </c>
      <c r="AT162" s="145" t="s">
        <v>209</v>
      </c>
      <c r="AU162" s="145" t="s">
        <v>79</v>
      </c>
      <c r="AY162" s="19" t="s">
        <v>207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9" t="s">
        <v>79</v>
      </c>
      <c r="BK162" s="146">
        <f>ROUND(I162*H162,2)</f>
        <v>0</v>
      </c>
      <c r="BL162" s="19" t="s">
        <v>111</v>
      </c>
      <c r="BM162" s="145" t="s">
        <v>642</v>
      </c>
    </row>
    <row r="163" spans="2:65" s="1" customFormat="1" ht="10">
      <c r="B163" s="34"/>
      <c r="D163" s="147" t="s">
        <v>215</v>
      </c>
      <c r="F163" s="148" t="s">
        <v>1600</v>
      </c>
      <c r="I163" s="149"/>
      <c r="L163" s="34"/>
      <c r="M163" s="150"/>
      <c r="T163" s="55"/>
      <c r="AT163" s="19" t="s">
        <v>215</v>
      </c>
      <c r="AU163" s="19" t="s">
        <v>79</v>
      </c>
    </row>
    <row r="164" spans="2:65" s="1" customFormat="1" ht="24.15" customHeight="1">
      <c r="B164" s="34"/>
      <c r="C164" s="173" t="s">
        <v>414</v>
      </c>
      <c r="D164" s="173" t="s">
        <v>223</v>
      </c>
      <c r="E164" s="174" t="s">
        <v>1601</v>
      </c>
      <c r="F164" s="175" t="s">
        <v>1602</v>
      </c>
      <c r="G164" s="176" t="s">
        <v>244</v>
      </c>
      <c r="H164" s="177">
        <v>2</v>
      </c>
      <c r="I164" s="178"/>
      <c r="J164" s="179">
        <f>ROUND(I164*H164,2)</f>
        <v>0</v>
      </c>
      <c r="K164" s="175" t="s">
        <v>331</v>
      </c>
      <c r="L164" s="180"/>
      <c r="M164" s="181" t="s">
        <v>19</v>
      </c>
      <c r="N164" s="18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227</v>
      </c>
      <c r="AT164" s="145" t="s">
        <v>223</v>
      </c>
      <c r="AU164" s="145" t="s">
        <v>79</v>
      </c>
      <c r="AY164" s="19" t="s">
        <v>207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9" t="s">
        <v>79</v>
      </c>
      <c r="BK164" s="146">
        <f>ROUND(I164*H164,2)</f>
        <v>0</v>
      </c>
      <c r="BL164" s="19" t="s">
        <v>111</v>
      </c>
      <c r="BM164" s="145" t="s">
        <v>656</v>
      </c>
    </row>
    <row r="165" spans="2:65" s="1" customFormat="1" ht="18">
      <c r="B165" s="34"/>
      <c r="D165" s="147" t="s">
        <v>215</v>
      </c>
      <c r="F165" s="148" t="s">
        <v>1602</v>
      </c>
      <c r="I165" s="149"/>
      <c r="L165" s="34"/>
      <c r="M165" s="150"/>
      <c r="T165" s="55"/>
      <c r="AT165" s="19" t="s">
        <v>215</v>
      </c>
      <c r="AU165" s="19" t="s">
        <v>79</v>
      </c>
    </row>
    <row r="166" spans="2:65" s="1" customFormat="1" ht="16.5" customHeight="1">
      <c r="B166" s="34"/>
      <c r="C166" s="134" t="s">
        <v>418</v>
      </c>
      <c r="D166" s="134" t="s">
        <v>209</v>
      </c>
      <c r="E166" s="135" t="s">
        <v>1603</v>
      </c>
      <c r="F166" s="136" t="s">
        <v>1600</v>
      </c>
      <c r="G166" s="137" t="s">
        <v>244</v>
      </c>
      <c r="H166" s="138">
        <v>2</v>
      </c>
      <c r="I166" s="139"/>
      <c r="J166" s="140">
        <f>ROUND(I166*H166,2)</f>
        <v>0</v>
      </c>
      <c r="K166" s="136" t="s">
        <v>331</v>
      </c>
      <c r="L166" s="34"/>
      <c r="M166" s="141" t="s">
        <v>19</v>
      </c>
      <c r="N166" s="142" t="s">
        <v>43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111</v>
      </c>
      <c r="AT166" s="145" t="s">
        <v>209</v>
      </c>
      <c r="AU166" s="145" t="s">
        <v>79</v>
      </c>
      <c r="AY166" s="19" t="s">
        <v>207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9" t="s">
        <v>79</v>
      </c>
      <c r="BK166" s="146">
        <f>ROUND(I166*H166,2)</f>
        <v>0</v>
      </c>
      <c r="BL166" s="19" t="s">
        <v>111</v>
      </c>
      <c r="BM166" s="145" t="s">
        <v>557</v>
      </c>
    </row>
    <row r="167" spans="2:65" s="1" customFormat="1" ht="10">
      <c r="B167" s="34"/>
      <c r="D167" s="147" t="s">
        <v>215</v>
      </c>
      <c r="F167" s="148" t="s">
        <v>1600</v>
      </c>
      <c r="I167" s="149"/>
      <c r="L167" s="34"/>
      <c r="M167" s="150"/>
      <c r="T167" s="55"/>
      <c r="AT167" s="19" t="s">
        <v>215</v>
      </c>
      <c r="AU167" s="19" t="s">
        <v>79</v>
      </c>
    </row>
    <row r="168" spans="2:65" s="1" customFormat="1" ht="16.5" customHeight="1">
      <c r="B168" s="34"/>
      <c r="C168" s="173" t="s">
        <v>425</v>
      </c>
      <c r="D168" s="173" t="s">
        <v>223</v>
      </c>
      <c r="E168" s="174" t="s">
        <v>1607</v>
      </c>
      <c r="F168" s="175" t="s">
        <v>1608</v>
      </c>
      <c r="G168" s="176" t="s">
        <v>244</v>
      </c>
      <c r="H168" s="177">
        <v>8</v>
      </c>
      <c r="I168" s="178"/>
      <c r="J168" s="179">
        <f>ROUND(I168*H168,2)</f>
        <v>0</v>
      </c>
      <c r="K168" s="175" t="s">
        <v>331</v>
      </c>
      <c r="L168" s="180"/>
      <c r="M168" s="181" t="s">
        <v>19</v>
      </c>
      <c r="N168" s="18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227</v>
      </c>
      <c r="AT168" s="145" t="s">
        <v>223</v>
      </c>
      <c r="AU168" s="145" t="s">
        <v>79</v>
      </c>
      <c r="AY168" s="19" t="s">
        <v>207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9" t="s">
        <v>79</v>
      </c>
      <c r="BK168" s="146">
        <f>ROUND(I168*H168,2)</f>
        <v>0</v>
      </c>
      <c r="BL168" s="19" t="s">
        <v>111</v>
      </c>
      <c r="BM168" s="145" t="s">
        <v>672</v>
      </c>
    </row>
    <row r="169" spans="2:65" s="1" customFormat="1" ht="10">
      <c r="B169" s="34"/>
      <c r="D169" s="147" t="s">
        <v>215</v>
      </c>
      <c r="F169" s="148" t="s">
        <v>1608</v>
      </c>
      <c r="I169" s="149"/>
      <c r="L169" s="34"/>
      <c r="M169" s="150"/>
      <c r="T169" s="55"/>
      <c r="AT169" s="19" t="s">
        <v>215</v>
      </c>
      <c r="AU169" s="19" t="s">
        <v>79</v>
      </c>
    </row>
    <row r="170" spans="2:65" s="1" customFormat="1" ht="36">
      <c r="B170" s="34"/>
      <c r="D170" s="147" t="s">
        <v>1551</v>
      </c>
      <c r="F170" s="205" t="s">
        <v>1609</v>
      </c>
      <c r="I170" s="149"/>
      <c r="L170" s="34"/>
      <c r="M170" s="150"/>
      <c r="T170" s="55"/>
      <c r="AT170" s="19" t="s">
        <v>1551</v>
      </c>
      <c r="AU170" s="19" t="s">
        <v>79</v>
      </c>
    </row>
    <row r="171" spans="2:65" s="1" customFormat="1" ht="16.5" customHeight="1">
      <c r="B171" s="34"/>
      <c r="C171" s="134" t="s">
        <v>431</v>
      </c>
      <c r="D171" s="134" t="s">
        <v>209</v>
      </c>
      <c r="E171" s="135" t="s">
        <v>1610</v>
      </c>
      <c r="F171" s="136" t="s">
        <v>1611</v>
      </c>
      <c r="G171" s="137" t="s">
        <v>244</v>
      </c>
      <c r="H171" s="138">
        <v>8</v>
      </c>
      <c r="I171" s="139"/>
      <c r="J171" s="140">
        <f>ROUND(I171*H171,2)</f>
        <v>0</v>
      </c>
      <c r="K171" s="136" t="s">
        <v>331</v>
      </c>
      <c r="L171" s="34"/>
      <c r="M171" s="141" t="s">
        <v>19</v>
      </c>
      <c r="N171" s="142" t="s">
        <v>43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111</v>
      </c>
      <c r="AT171" s="145" t="s">
        <v>209</v>
      </c>
      <c r="AU171" s="145" t="s">
        <v>79</v>
      </c>
      <c r="AY171" s="19" t="s">
        <v>207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9" t="s">
        <v>79</v>
      </c>
      <c r="BK171" s="146">
        <f>ROUND(I171*H171,2)</f>
        <v>0</v>
      </c>
      <c r="BL171" s="19" t="s">
        <v>111</v>
      </c>
      <c r="BM171" s="145" t="s">
        <v>683</v>
      </c>
    </row>
    <row r="172" spans="2:65" s="1" customFormat="1" ht="10">
      <c r="B172" s="34"/>
      <c r="D172" s="147" t="s">
        <v>215</v>
      </c>
      <c r="F172" s="148" t="s">
        <v>1611</v>
      </c>
      <c r="I172" s="149"/>
      <c r="L172" s="34"/>
      <c r="M172" s="150"/>
      <c r="T172" s="55"/>
      <c r="AT172" s="19" t="s">
        <v>215</v>
      </c>
      <c r="AU172" s="19" t="s">
        <v>79</v>
      </c>
    </row>
    <row r="173" spans="2:65" s="1" customFormat="1" ht="16.5" customHeight="1">
      <c r="B173" s="34"/>
      <c r="C173" s="173" t="s">
        <v>452</v>
      </c>
      <c r="D173" s="173" t="s">
        <v>223</v>
      </c>
      <c r="E173" s="174" t="s">
        <v>1612</v>
      </c>
      <c r="F173" s="175" t="s">
        <v>1613</v>
      </c>
      <c r="G173" s="176" t="s">
        <v>244</v>
      </c>
      <c r="H173" s="177">
        <v>2</v>
      </c>
      <c r="I173" s="178"/>
      <c r="J173" s="179">
        <f>ROUND(I173*H173,2)</f>
        <v>0</v>
      </c>
      <c r="K173" s="175" t="s">
        <v>331</v>
      </c>
      <c r="L173" s="180"/>
      <c r="M173" s="181" t="s">
        <v>19</v>
      </c>
      <c r="N173" s="182" t="s">
        <v>43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227</v>
      </c>
      <c r="AT173" s="145" t="s">
        <v>223</v>
      </c>
      <c r="AU173" s="145" t="s">
        <v>79</v>
      </c>
      <c r="AY173" s="19" t="s">
        <v>207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9" t="s">
        <v>79</v>
      </c>
      <c r="BK173" s="146">
        <f>ROUND(I173*H173,2)</f>
        <v>0</v>
      </c>
      <c r="BL173" s="19" t="s">
        <v>111</v>
      </c>
      <c r="BM173" s="145" t="s">
        <v>702</v>
      </c>
    </row>
    <row r="174" spans="2:65" s="1" customFormat="1" ht="10">
      <c r="B174" s="34"/>
      <c r="D174" s="147" t="s">
        <v>215</v>
      </c>
      <c r="F174" s="148" t="s">
        <v>1613</v>
      </c>
      <c r="I174" s="149"/>
      <c r="L174" s="34"/>
      <c r="M174" s="150"/>
      <c r="T174" s="55"/>
      <c r="AT174" s="19" t="s">
        <v>215</v>
      </c>
      <c r="AU174" s="19" t="s">
        <v>79</v>
      </c>
    </row>
    <row r="175" spans="2:65" s="1" customFormat="1" ht="36">
      <c r="B175" s="34"/>
      <c r="D175" s="147" t="s">
        <v>1551</v>
      </c>
      <c r="F175" s="205" t="s">
        <v>1614</v>
      </c>
      <c r="I175" s="149"/>
      <c r="L175" s="34"/>
      <c r="M175" s="150"/>
      <c r="T175" s="55"/>
      <c r="AT175" s="19" t="s">
        <v>1551</v>
      </c>
      <c r="AU175" s="19" t="s">
        <v>79</v>
      </c>
    </row>
    <row r="176" spans="2:65" s="1" customFormat="1" ht="16.5" customHeight="1">
      <c r="B176" s="34"/>
      <c r="C176" s="134" t="s">
        <v>461</v>
      </c>
      <c r="D176" s="134" t="s">
        <v>209</v>
      </c>
      <c r="E176" s="135" t="s">
        <v>1615</v>
      </c>
      <c r="F176" s="136" t="s">
        <v>1611</v>
      </c>
      <c r="G176" s="137" t="s">
        <v>244</v>
      </c>
      <c r="H176" s="138">
        <v>2</v>
      </c>
      <c r="I176" s="139"/>
      <c r="J176" s="140">
        <f>ROUND(I176*H176,2)</f>
        <v>0</v>
      </c>
      <c r="K176" s="136" t="s">
        <v>331</v>
      </c>
      <c r="L176" s="34"/>
      <c r="M176" s="141" t="s">
        <v>19</v>
      </c>
      <c r="N176" s="142" t="s">
        <v>43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111</v>
      </c>
      <c r="AT176" s="145" t="s">
        <v>209</v>
      </c>
      <c r="AU176" s="145" t="s">
        <v>79</v>
      </c>
      <c r="AY176" s="19" t="s">
        <v>207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9" t="s">
        <v>79</v>
      </c>
      <c r="BK176" s="146">
        <f>ROUND(I176*H176,2)</f>
        <v>0</v>
      </c>
      <c r="BL176" s="19" t="s">
        <v>111</v>
      </c>
      <c r="BM176" s="145" t="s">
        <v>716</v>
      </c>
    </row>
    <row r="177" spans="2:65" s="1" customFormat="1" ht="10">
      <c r="B177" s="34"/>
      <c r="D177" s="147" t="s">
        <v>215</v>
      </c>
      <c r="F177" s="148" t="s">
        <v>1611</v>
      </c>
      <c r="I177" s="149"/>
      <c r="L177" s="34"/>
      <c r="M177" s="150"/>
      <c r="T177" s="55"/>
      <c r="AT177" s="19" t="s">
        <v>215</v>
      </c>
      <c r="AU177" s="19" t="s">
        <v>79</v>
      </c>
    </row>
    <row r="178" spans="2:65" s="1" customFormat="1" ht="16.5" customHeight="1">
      <c r="B178" s="34"/>
      <c r="C178" s="173" t="s">
        <v>467</v>
      </c>
      <c r="D178" s="173" t="s">
        <v>223</v>
      </c>
      <c r="E178" s="174" t="s">
        <v>1616</v>
      </c>
      <c r="F178" s="175" t="s">
        <v>1617</v>
      </c>
      <c r="G178" s="176" t="s">
        <v>654</v>
      </c>
      <c r="H178" s="177">
        <v>35</v>
      </c>
      <c r="I178" s="178"/>
      <c r="J178" s="179">
        <f>ROUND(I178*H178,2)</f>
        <v>0</v>
      </c>
      <c r="K178" s="175" t="s">
        <v>331</v>
      </c>
      <c r="L178" s="180"/>
      <c r="M178" s="181" t="s">
        <v>19</v>
      </c>
      <c r="N178" s="182" t="s">
        <v>43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227</v>
      </c>
      <c r="AT178" s="145" t="s">
        <v>223</v>
      </c>
      <c r="AU178" s="145" t="s">
        <v>79</v>
      </c>
      <c r="AY178" s="19" t="s">
        <v>207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9" t="s">
        <v>79</v>
      </c>
      <c r="BK178" s="146">
        <f>ROUND(I178*H178,2)</f>
        <v>0</v>
      </c>
      <c r="BL178" s="19" t="s">
        <v>111</v>
      </c>
      <c r="BM178" s="145" t="s">
        <v>734</v>
      </c>
    </row>
    <row r="179" spans="2:65" s="1" customFormat="1" ht="10">
      <c r="B179" s="34"/>
      <c r="D179" s="147" t="s">
        <v>215</v>
      </c>
      <c r="F179" s="148" t="s">
        <v>1617</v>
      </c>
      <c r="I179" s="149"/>
      <c r="L179" s="34"/>
      <c r="M179" s="150"/>
      <c r="T179" s="55"/>
      <c r="AT179" s="19" t="s">
        <v>215</v>
      </c>
      <c r="AU179" s="19" t="s">
        <v>79</v>
      </c>
    </row>
    <row r="180" spans="2:65" s="1" customFormat="1" ht="16.5" customHeight="1">
      <c r="B180" s="34"/>
      <c r="C180" s="134" t="s">
        <v>475</v>
      </c>
      <c r="D180" s="134" t="s">
        <v>209</v>
      </c>
      <c r="E180" s="135" t="s">
        <v>1618</v>
      </c>
      <c r="F180" s="136" t="s">
        <v>1619</v>
      </c>
      <c r="G180" s="137" t="s">
        <v>654</v>
      </c>
      <c r="H180" s="138">
        <v>35</v>
      </c>
      <c r="I180" s="139"/>
      <c r="J180" s="140">
        <f>ROUND(I180*H180,2)</f>
        <v>0</v>
      </c>
      <c r="K180" s="136" t="s">
        <v>331</v>
      </c>
      <c r="L180" s="34"/>
      <c r="M180" s="141" t="s">
        <v>19</v>
      </c>
      <c r="N180" s="142" t="s">
        <v>43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111</v>
      </c>
      <c r="AT180" s="145" t="s">
        <v>209</v>
      </c>
      <c r="AU180" s="145" t="s">
        <v>79</v>
      </c>
      <c r="AY180" s="19" t="s">
        <v>207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9" t="s">
        <v>79</v>
      </c>
      <c r="BK180" s="146">
        <f>ROUND(I180*H180,2)</f>
        <v>0</v>
      </c>
      <c r="BL180" s="19" t="s">
        <v>111</v>
      </c>
      <c r="BM180" s="145" t="s">
        <v>747</v>
      </c>
    </row>
    <row r="181" spans="2:65" s="1" customFormat="1" ht="10">
      <c r="B181" s="34"/>
      <c r="D181" s="147" t="s">
        <v>215</v>
      </c>
      <c r="F181" s="148" t="s">
        <v>1619</v>
      </c>
      <c r="I181" s="149"/>
      <c r="L181" s="34"/>
      <c r="M181" s="150"/>
      <c r="T181" s="55"/>
      <c r="AT181" s="19" t="s">
        <v>215</v>
      </c>
      <c r="AU181" s="19" t="s">
        <v>79</v>
      </c>
    </row>
    <row r="182" spans="2:65" s="1" customFormat="1" ht="24.15" customHeight="1">
      <c r="B182" s="34"/>
      <c r="C182" s="173" t="s">
        <v>481</v>
      </c>
      <c r="D182" s="173" t="s">
        <v>223</v>
      </c>
      <c r="E182" s="174" t="s">
        <v>1620</v>
      </c>
      <c r="F182" s="175" t="s">
        <v>1621</v>
      </c>
      <c r="G182" s="176" t="s">
        <v>212</v>
      </c>
      <c r="H182" s="177">
        <v>12</v>
      </c>
      <c r="I182" s="178"/>
      <c r="J182" s="179">
        <f>ROUND(I182*H182,2)</f>
        <v>0</v>
      </c>
      <c r="K182" s="175" t="s">
        <v>331</v>
      </c>
      <c r="L182" s="180"/>
      <c r="M182" s="181" t="s">
        <v>19</v>
      </c>
      <c r="N182" s="182" t="s">
        <v>43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227</v>
      </c>
      <c r="AT182" s="145" t="s">
        <v>223</v>
      </c>
      <c r="AU182" s="145" t="s">
        <v>79</v>
      </c>
      <c r="AY182" s="19" t="s">
        <v>207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9" t="s">
        <v>79</v>
      </c>
      <c r="BK182" s="146">
        <f>ROUND(I182*H182,2)</f>
        <v>0</v>
      </c>
      <c r="BL182" s="19" t="s">
        <v>111</v>
      </c>
      <c r="BM182" s="145" t="s">
        <v>763</v>
      </c>
    </row>
    <row r="183" spans="2:65" s="1" customFormat="1" ht="10">
      <c r="B183" s="34"/>
      <c r="D183" s="147" t="s">
        <v>215</v>
      </c>
      <c r="F183" s="148" t="s">
        <v>1621</v>
      </c>
      <c r="I183" s="149"/>
      <c r="L183" s="34"/>
      <c r="M183" s="150"/>
      <c r="T183" s="55"/>
      <c r="AT183" s="19" t="s">
        <v>215</v>
      </c>
      <c r="AU183" s="19" t="s">
        <v>79</v>
      </c>
    </row>
    <row r="184" spans="2:65" s="1" customFormat="1" ht="16.5" customHeight="1">
      <c r="B184" s="34"/>
      <c r="C184" s="134" t="s">
        <v>495</v>
      </c>
      <c r="D184" s="134" t="s">
        <v>209</v>
      </c>
      <c r="E184" s="135" t="s">
        <v>1622</v>
      </c>
      <c r="F184" s="136" t="s">
        <v>1623</v>
      </c>
      <c r="G184" s="137" t="s">
        <v>212</v>
      </c>
      <c r="H184" s="138">
        <v>12</v>
      </c>
      <c r="I184" s="139"/>
      <c r="J184" s="140">
        <f>ROUND(I184*H184,2)</f>
        <v>0</v>
      </c>
      <c r="K184" s="136" t="s">
        <v>331</v>
      </c>
      <c r="L184" s="34"/>
      <c r="M184" s="141" t="s">
        <v>19</v>
      </c>
      <c r="N184" s="142" t="s">
        <v>43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111</v>
      </c>
      <c r="AT184" s="145" t="s">
        <v>209</v>
      </c>
      <c r="AU184" s="145" t="s">
        <v>79</v>
      </c>
      <c r="AY184" s="19" t="s">
        <v>207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9" t="s">
        <v>79</v>
      </c>
      <c r="BK184" s="146">
        <f>ROUND(I184*H184,2)</f>
        <v>0</v>
      </c>
      <c r="BL184" s="19" t="s">
        <v>111</v>
      </c>
      <c r="BM184" s="145" t="s">
        <v>778</v>
      </c>
    </row>
    <row r="185" spans="2:65" s="1" customFormat="1" ht="10">
      <c r="B185" s="34"/>
      <c r="D185" s="147" t="s">
        <v>215</v>
      </c>
      <c r="F185" s="148" t="s">
        <v>1623</v>
      </c>
      <c r="I185" s="149"/>
      <c r="L185" s="34"/>
      <c r="M185" s="150"/>
      <c r="T185" s="55"/>
      <c r="AT185" s="19" t="s">
        <v>215</v>
      </c>
      <c r="AU185" s="19" t="s">
        <v>79</v>
      </c>
    </row>
    <row r="186" spans="2:65" s="1" customFormat="1" ht="24.15" customHeight="1">
      <c r="B186" s="34"/>
      <c r="C186" s="173" t="s">
        <v>501</v>
      </c>
      <c r="D186" s="173" t="s">
        <v>223</v>
      </c>
      <c r="E186" s="174" t="s">
        <v>1624</v>
      </c>
      <c r="F186" s="175" t="s">
        <v>1625</v>
      </c>
      <c r="G186" s="176" t="s">
        <v>212</v>
      </c>
      <c r="H186" s="177">
        <v>100</v>
      </c>
      <c r="I186" s="178"/>
      <c r="J186" s="179">
        <f>ROUND(I186*H186,2)</f>
        <v>0</v>
      </c>
      <c r="K186" s="175" t="s">
        <v>331</v>
      </c>
      <c r="L186" s="180"/>
      <c r="M186" s="181" t="s">
        <v>19</v>
      </c>
      <c r="N186" s="182" t="s">
        <v>43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227</v>
      </c>
      <c r="AT186" s="145" t="s">
        <v>223</v>
      </c>
      <c r="AU186" s="145" t="s">
        <v>79</v>
      </c>
      <c r="AY186" s="19" t="s">
        <v>207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9" t="s">
        <v>79</v>
      </c>
      <c r="BK186" s="146">
        <f>ROUND(I186*H186,2)</f>
        <v>0</v>
      </c>
      <c r="BL186" s="19" t="s">
        <v>111</v>
      </c>
      <c r="BM186" s="145" t="s">
        <v>791</v>
      </c>
    </row>
    <row r="187" spans="2:65" s="1" customFormat="1" ht="10">
      <c r="B187" s="34"/>
      <c r="D187" s="147" t="s">
        <v>215</v>
      </c>
      <c r="F187" s="148" t="s">
        <v>1625</v>
      </c>
      <c r="I187" s="149"/>
      <c r="L187" s="34"/>
      <c r="M187" s="150"/>
      <c r="T187" s="55"/>
      <c r="AT187" s="19" t="s">
        <v>215</v>
      </c>
      <c r="AU187" s="19" t="s">
        <v>79</v>
      </c>
    </row>
    <row r="188" spans="2:65" s="1" customFormat="1" ht="16.5" customHeight="1">
      <c r="B188" s="34"/>
      <c r="C188" s="134" t="s">
        <v>508</v>
      </c>
      <c r="D188" s="134" t="s">
        <v>209</v>
      </c>
      <c r="E188" s="135" t="s">
        <v>1626</v>
      </c>
      <c r="F188" s="136" t="s">
        <v>1627</v>
      </c>
      <c r="G188" s="137" t="s">
        <v>212</v>
      </c>
      <c r="H188" s="138">
        <v>100</v>
      </c>
      <c r="I188" s="139"/>
      <c r="J188" s="140">
        <f>ROUND(I188*H188,2)</f>
        <v>0</v>
      </c>
      <c r="K188" s="136" t="s">
        <v>331</v>
      </c>
      <c r="L188" s="34"/>
      <c r="M188" s="141" t="s">
        <v>19</v>
      </c>
      <c r="N188" s="142" t="s">
        <v>43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111</v>
      </c>
      <c r="AT188" s="145" t="s">
        <v>209</v>
      </c>
      <c r="AU188" s="145" t="s">
        <v>79</v>
      </c>
      <c r="AY188" s="19" t="s">
        <v>207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9" t="s">
        <v>79</v>
      </c>
      <c r="BK188" s="146">
        <f>ROUND(I188*H188,2)</f>
        <v>0</v>
      </c>
      <c r="BL188" s="19" t="s">
        <v>111</v>
      </c>
      <c r="BM188" s="145" t="s">
        <v>805</v>
      </c>
    </row>
    <row r="189" spans="2:65" s="1" customFormat="1" ht="10">
      <c r="B189" s="34"/>
      <c r="D189" s="147" t="s">
        <v>215</v>
      </c>
      <c r="F189" s="148" t="s">
        <v>1627</v>
      </c>
      <c r="I189" s="149"/>
      <c r="L189" s="34"/>
      <c r="M189" s="150"/>
      <c r="T189" s="55"/>
      <c r="AT189" s="19" t="s">
        <v>215</v>
      </c>
      <c r="AU189" s="19" t="s">
        <v>79</v>
      </c>
    </row>
    <row r="190" spans="2:65" s="1" customFormat="1" ht="24.15" customHeight="1">
      <c r="B190" s="34"/>
      <c r="C190" s="173" t="s">
        <v>515</v>
      </c>
      <c r="D190" s="173" t="s">
        <v>223</v>
      </c>
      <c r="E190" s="174" t="s">
        <v>1628</v>
      </c>
      <c r="F190" s="175" t="s">
        <v>1629</v>
      </c>
      <c r="G190" s="176" t="s">
        <v>212</v>
      </c>
      <c r="H190" s="177">
        <v>120</v>
      </c>
      <c r="I190" s="178"/>
      <c r="J190" s="179">
        <f>ROUND(I190*H190,2)</f>
        <v>0</v>
      </c>
      <c r="K190" s="175" t="s">
        <v>331</v>
      </c>
      <c r="L190" s="180"/>
      <c r="M190" s="181" t="s">
        <v>19</v>
      </c>
      <c r="N190" s="182" t="s">
        <v>43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227</v>
      </c>
      <c r="AT190" s="145" t="s">
        <v>223</v>
      </c>
      <c r="AU190" s="145" t="s">
        <v>79</v>
      </c>
      <c r="AY190" s="19" t="s">
        <v>207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9" t="s">
        <v>79</v>
      </c>
      <c r="BK190" s="146">
        <f>ROUND(I190*H190,2)</f>
        <v>0</v>
      </c>
      <c r="BL190" s="19" t="s">
        <v>111</v>
      </c>
      <c r="BM190" s="145" t="s">
        <v>832</v>
      </c>
    </row>
    <row r="191" spans="2:65" s="1" customFormat="1" ht="10">
      <c r="B191" s="34"/>
      <c r="D191" s="147" t="s">
        <v>215</v>
      </c>
      <c r="F191" s="148" t="s">
        <v>1629</v>
      </c>
      <c r="I191" s="149"/>
      <c r="L191" s="34"/>
      <c r="M191" s="150"/>
      <c r="T191" s="55"/>
      <c r="AT191" s="19" t="s">
        <v>215</v>
      </c>
      <c r="AU191" s="19" t="s">
        <v>79</v>
      </c>
    </row>
    <row r="192" spans="2:65" s="1" customFormat="1" ht="16.5" customHeight="1">
      <c r="B192" s="34"/>
      <c r="C192" s="134" t="s">
        <v>523</v>
      </c>
      <c r="D192" s="134" t="s">
        <v>209</v>
      </c>
      <c r="E192" s="135" t="s">
        <v>1630</v>
      </c>
      <c r="F192" s="136" t="s">
        <v>1631</v>
      </c>
      <c r="G192" s="137" t="s">
        <v>212</v>
      </c>
      <c r="H192" s="138">
        <v>120</v>
      </c>
      <c r="I192" s="139"/>
      <c r="J192" s="140">
        <f>ROUND(I192*H192,2)</f>
        <v>0</v>
      </c>
      <c r="K192" s="136" t="s">
        <v>331</v>
      </c>
      <c r="L192" s="34"/>
      <c r="M192" s="141" t="s">
        <v>19</v>
      </c>
      <c r="N192" s="142" t="s">
        <v>43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111</v>
      </c>
      <c r="AT192" s="145" t="s">
        <v>209</v>
      </c>
      <c r="AU192" s="145" t="s">
        <v>79</v>
      </c>
      <c r="AY192" s="19" t="s">
        <v>207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9" t="s">
        <v>79</v>
      </c>
      <c r="BK192" s="146">
        <f>ROUND(I192*H192,2)</f>
        <v>0</v>
      </c>
      <c r="BL192" s="19" t="s">
        <v>111</v>
      </c>
      <c r="BM192" s="145" t="s">
        <v>859</v>
      </c>
    </row>
    <row r="193" spans="2:65" s="1" customFormat="1" ht="10">
      <c r="B193" s="34"/>
      <c r="D193" s="147" t="s">
        <v>215</v>
      </c>
      <c r="F193" s="148" t="s">
        <v>1631</v>
      </c>
      <c r="I193" s="149"/>
      <c r="L193" s="34"/>
      <c r="M193" s="150"/>
      <c r="T193" s="55"/>
      <c r="AT193" s="19" t="s">
        <v>215</v>
      </c>
      <c r="AU193" s="19" t="s">
        <v>79</v>
      </c>
    </row>
    <row r="194" spans="2:65" s="1" customFormat="1" ht="24.15" customHeight="1">
      <c r="B194" s="34"/>
      <c r="C194" s="173" t="s">
        <v>531</v>
      </c>
      <c r="D194" s="173" t="s">
        <v>223</v>
      </c>
      <c r="E194" s="174" t="s">
        <v>1632</v>
      </c>
      <c r="F194" s="175" t="s">
        <v>1633</v>
      </c>
      <c r="G194" s="176" t="s">
        <v>212</v>
      </c>
      <c r="H194" s="177">
        <v>35</v>
      </c>
      <c r="I194" s="178"/>
      <c r="J194" s="179">
        <f>ROUND(I194*H194,2)</f>
        <v>0</v>
      </c>
      <c r="K194" s="175" t="s">
        <v>331</v>
      </c>
      <c r="L194" s="180"/>
      <c r="M194" s="181" t="s">
        <v>19</v>
      </c>
      <c r="N194" s="182" t="s">
        <v>43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227</v>
      </c>
      <c r="AT194" s="145" t="s">
        <v>223</v>
      </c>
      <c r="AU194" s="145" t="s">
        <v>79</v>
      </c>
      <c r="AY194" s="19" t="s">
        <v>207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9" t="s">
        <v>79</v>
      </c>
      <c r="BK194" s="146">
        <f>ROUND(I194*H194,2)</f>
        <v>0</v>
      </c>
      <c r="BL194" s="19" t="s">
        <v>111</v>
      </c>
      <c r="BM194" s="145" t="s">
        <v>871</v>
      </c>
    </row>
    <row r="195" spans="2:65" s="1" customFormat="1" ht="10">
      <c r="B195" s="34"/>
      <c r="D195" s="147" t="s">
        <v>215</v>
      </c>
      <c r="F195" s="148" t="s">
        <v>1633</v>
      </c>
      <c r="I195" s="149"/>
      <c r="L195" s="34"/>
      <c r="M195" s="150"/>
      <c r="T195" s="55"/>
      <c r="AT195" s="19" t="s">
        <v>215</v>
      </c>
      <c r="AU195" s="19" t="s">
        <v>79</v>
      </c>
    </row>
    <row r="196" spans="2:65" s="1" customFormat="1" ht="16.5" customHeight="1">
      <c r="B196" s="34"/>
      <c r="C196" s="134" t="s">
        <v>537</v>
      </c>
      <c r="D196" s="134" t="s">
        <v>209</v>
      </c>
      <c r="E196" s="135" t="s">
        <v>1634</v>
      </c>
      <c r="F196" s="136" t="s">
        <v>1635</v>
      </c>
      <c r="G196" s="137" t="s">
        <v>212</v>
      </c>
      <c r="H196" s="138">
        <v>35</v>
      </c>
      <c r="I196" s="139"/>
      <c r="J196" s="140">
        <f>ROUND(I196*H196,2)</f>
        <v>0</v>
      </c>
      <c r="K196" s="136" t="s">
        <v>331</v>
      </c>
      <c r="L196" s="34"/>
      <c r="M196" s="141" t="s">
        <v>19</v>
      </c>
      <c r="N196" s="142" t="s">
        <v>43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111</v>
      </c>
      <c r="AT196" s="145" t="s">
        <v>209</v>
      </c>
      <c r="AU196" s="145" t="s">
        <v>79</v>
      </c>
      <c r="AY196" s="19" t="s">
        <v>207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9" t="s">
        <v>79</v>
      </c>
      <c r="BK196" s="146">
        <f>ROUND(I196*H196,2)</f>
        <v>0</v>
      </c>
      <c r="BL196" s="19" t="s">
        <v>111</v>
      </c>
      <c r="BM196" s="145" t="s">
        <v>886</v>
      </c>
    </row>
    <row r="197" spans="2:65" s="1" customFormat="1" ht="10">
      <c r="B197" s="34"/>
      <c r="D197" s="147" t="s">
        <v>215</v>
      </c>
      <c r="F197" s="148" t="s">
        <v>1635</v>
      </c>
      <c r="I197" s="149"/>
      <c r="L197" s="34"/>
      <c r="M197" s="150"/>
      <c r="T197" s="55"/>
      <c r="AT197" s="19" t="s">
        <v>215</v>
      </c>
      <c r="AU197" s="19" t="s">
        <v>79</v>
      </c>
    </row>
    <row r="198" spans="2:65" s="1" customFormat="1" ht="33" customHeight="1">
      <c r="B198" s="34"/>
      <c r="C198" s="173" t="s">
        <v>543</v>
      </c>
      <c r="D198" s="173" t="s">
        <v>223</v>
      </c>
      <c r="E198" s="174" t="s">
        <v>1636</v>
      </c>
      <c r="F198" s="175" t="s">
        <v>1637</v>
      </c>
      <c r="G198" s="176" t="s">
        <v>212</v>
      </c>
      <c r="H198" s="177">
        <v>6</v>
      </c>
      <c r="I198" s="178"/>
      <c r="J198" s="179">
        <f>ROUND(I198*H198,2)</f>
        <v>0</v>
      </c>
      <c r="K198" s="175" t="s">
        <v>331</v>
      </c>
      <c r="L198" s="180"/>
      <c r="M198" s="181" t="s">
        <v>19</v>
      </c>
      <c r="N198" s="182" t="s">
        <v>43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227</v>
      </c>
      <c r="AT198" s="145" t="s">
        <v>223</v>
      </c>
      <c r="AU198" s="145" t="s">
        <v>79</v>
      </c>
      <c r="AY198" s="19" t="s">
        <v>207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9" t="s">
        <v>79</v>
      </c>
      <c r="BK198" s="146">
        <f>ROUND(I198*H198,2)</f>
        <v>0</v>
      </c>
      <c r="BL198" s="19" t="s">
        <v>111</v>
      </c>
      <c r="BM198" s="145" t="s">
        <v>603</v>
      </c>
    </row>
    <row r="199" spans="2:65" s="1" customFormat="1" ht="18">
      <c r="B199" s="34"/>
      <c r="D199" s="147" t="s">
        <v>215</v>
      </c>
      <c r="F199" s="148" t="s">
        <v>1637</v>
      </c>
      <c r="I199" s="149"/>
      <c r="L199" s="34"/>
      <c r="M199" s="150"/>
      <c r="T199" s="55"/>
      <c r="AT199" s="19" t="s">
        <v>215</v>
      </c>
      <c r="AU199" s="19" t="s">
        <v>79</v>
      </c>
    </row>
    <row r="200" spans="2:65" s="1" customFormat="1" ht="54">
      <c r="B200" s="34"/>
      <c r="D200" s="147" t="s">
        <v>1551</v>
      </c>
      <c r="F200" s="205" t="s">
        <v>1638</v>
      </c>
      <c r="I200" s="149"/>
      <c r="L200" s="34"/>
      <c r="M200" s="150"/>
      <c r="T200" s="55"/>
      <c r="AT200" s="19" t="s">
        <v>1551</v>
      </c>
      <c r="AU200" s="19" t="s">
        <v>79</v>
      </c>
    </row>
    <row r="201" spans="2:65" s="1" customFormat="1" ht="16.5" customHeight="1">
      <c r="B201" s="34"/>
      <c r="C201" s="134" t="s">
        <v>559</v>
      </c>
      <c r="D201" s="134" t="s">
        <v>209</v>
      </c>
      <c r="E201" s="135" t="s">
        <v>1639</v>
      </c>
      <c r="F201" s="136" t="s">
        <v>1627</v>
      </c>
      <c r="G201" s="137" t="s">
        <v>212</v>
      </c>
      <c r="H201" s="138">
        <v>6</v>
      </c>
      <c r="I201" s="139"/>
      <c r="J201" s="140">
        <f>ROUND(I201*H201,2)</f>
        <v>0</v>
      </c>
      <c r="K201" s="136" t="s">
        <v>331</v>
      </c>
      <c r="L201" s="34"/>
      <c r="M201" s="141" t="s">
        <v>19</v>
      </c>
      <c r="N201" s="142" t="s">
        <v>43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111</v>
      </c>
      <c r="AT201" s="145" t="s">
        <v>209</v>
      </c>
      <c r="AU201" s="145" t="s">
        <v>79</v>
      </c>
      <c r="AY201" s="19" t="s">
        <v>207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9" t="s">
        <v>79</v>
      </c>
      <c r="BK201" s="146">
        <f>ROUND(I201*H201,2)</f>
        <v>0</v>
      </c>
      <c r="BL201" s="19" t="s">
        <v>111</v>
      </c>
      <c r="BM201" s="145" t="s">
        <v>681</v>
      </c>
    </row>
    <row r="202" spans="2:65" s="1" customFormat="1" ht="10">
      <c r="B202" s="34"/>
      <c r="D202" s="147" t="s">
        <v>215</v>
      </c>
      <c r="F202" s="148" t="s">
        <v>1627</v>
      </c>
      <c r="I202" s="149"/>
      <c r="L202" s="34"/>
      <c r="M202" s="150"/>
      <c r="T202" s="55"/>
      <c r="AT202" s="19" t="s">
        <v>215</v>
      </c>
      <c r="AU202" s="19" t="s">
        <v>79</v>
      </c>
    </row>
    <row r="203" spans="2:65" s="1" customFormat="1" ht="24.15" customHeight="1">
      <c r="B203" s="34"/>
      <c r="C203" s="173" t="s">
        <v>566</v>
      </c>
      <c r="D203" s="173" t="s">
        <v>223</v>
      </c>
      <c r="E203" s="174" t="s">
        <v>1640</v>
      </c>
      <c r="F203" s="175" t="s">
        <v>1641</v>
      </c>
      <c r="G203" s="176" t="s">
        <v>212</v>
      </c>
      <c r="H203" s="177">
        <v>4</v>
      </c>
      <c r="I203" s="178"/>
      <c r="J203" s="179">
        <f>ROUND(I203*H203,2)</f>
        <v>0</v>
      </c>
      <c r="K203" s="175" t="s">
        <v>331</v>
      </c>
      <c r="L203" s="180"/>
      <c r="M203" s="181" t="s">
        <v>19</v>
      </c>
      <c r="N203" s="182" t="s">
        <v>43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227</v>
      </c>
      <c r="AT203" s="145" t="s">
        <v>223</v>
      </c>
      <c r="AU203" s="145" t="s">
        <v>79</v>
      </c>
      <c r="AY203" s="19" t="s">
        <v>207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9" t="s">
        <v>79</v>
      </c>
      <c r="BK203" s="146">
        <f>ROUND(I203*H203,2)</f>
        <v>0</v>
      </c>
      <c r="BL203" s="19" t="s">
        <v>111</v>
      </c>
      <c r="BM203" s="145" t="s">
        <v>812</v>
      </c>
    </row>
    <row r="204" spans="2:65" s="1" customFormat="1" ht="18">
      <c r="B204" s="34"/>
      <c r="D204" s="147" t="s">
        <v>215</v>
      </c>
      <c r="F204" s="148" t="s">
        <v>1641</v>
      </c>
      <c r="I204" s="149"/>
      <c r="L204" s="34"/>
      <c r="M204" s="150"/>
      <c r="T204" s="55"/>
      <c r="AT204" s="19" t="s">
        <v>215</v>
      </c>
      <c r="AU204" s="19" t="s">
        <v>79</v>
      </c>
    </row>
    <row r="205" spans="2:65" s="1" customFormat="1" ht="54">
      <c r="B205" s="34"/>
      <c r="D205" s="147" t="s">
        <v>1551</v>
      </c>
      <c r="F205" s="205" t="s">
        <v>1642</v>
      </c>
      <c r="I205" s="149"/>
      <c r="L205" s="34"/>
      <c r="M205" s="150"/>
      <c r="T205" s="55"/>
      <c r="AT205" s="19" t="s">
        <v>1551</v>
      </c>
      <c r="AU205" s="19" t="s">
        <v>79</v>
      </c>
    </row>
    <row r="206" spans="2:65" s="1" customFormat="1" ht="16.5" customHeight="1">
      <c r="B206" s="34"/>
      <c r="C206" s="134" t="s">
        <v>570</v>
      </c>
      <c r="D206" s="134" t="s">
        <v>209</v>
      </c>
      <c r="E206" s="135" t="s">
        <v>1643</v>
      </c>
      <c r="F206" s="136" t="s">
        <v>1631</v>
      </c>
      <c r="G206" s="137" t="s">
        <v>212</v>
      </c>
      <c r="H206" s="138">
        <v>4</v>
      </c>
      <c r="I206" s="139"/>
      <c r="J206" s="140">
        <f>ROUND(I206*H206,2)</f>
        <v>0</v>
      </c>
      <c r="K206" s="136" t="s">
        <v>331</v>
      </c>
      <c r="L206" s="34"/>
      <c r="M206" s="141" t="s">
        <v>19</v>
      </c>
      <c r="N206" s="142" t="s">
        <v>43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111</v>
      </c>
      <c r="AT206" s="145" t="s">
        <v>209</v>
      </c>
      <c r="AU206" s="145" t="s">
        <v>79</v>
      </c>
      <c r="AY206" s="19" t="s">
        <v>207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9" t="s">
        <v>79</v>
      </c>
      <c r="BK206" s="146">
        <f>ROUND(I206*H206,2)</f>
        <v>0</v>
      </c>
      <c r="BL206" s="19" t="s">
        <v>111</v>
      </c>
      <c r="BM206" s="145" t="s">
        <v>929</v>
      </c>
    </row>
    <row r="207" spans="2:65" s="1" customFormat="1" ht="10">
      <c r="B207" s="34"/>
      <c r="D207" s="147" t="s">
        <v>215</v>
      </c>
      <c r="F207" s="148" t="s">
        <v>1631</v>
      </c>
      <c r="I207" s="149"/>
      <c r="L207" s="34"/>
      <c r="M207" s="150"/>
      <c r="T207" s="55"/>
      <c r="AT207" s="19" t="s">
        <v>215</v>
      </c>
      <c r="AU207" s="19" t="s">
        <v>79</v>
      </c>
    </row>
    <row r="208" spans="2:65" s="1" customFormat="1" ht="21.75" customHeight="1">
      <c r="B208" s="34"/>
      <c r="C208" s="173" t="s">
        <v>578</v>
      </c>
      <c r="D208" s="173" t="s">
        <v>223</v>
      </c>
      <c r="E208" s="174" t="s">
        <v>1644</v>
      </c>
      <c r="F208" s="175" t="s">
        <v>1645</v>
      </c>
      <c r="G208" s="176" t="s">
        <v>212</v>
      </c>
      <c r="H208" s="177">
        <v>200</v>
      </c>
      <c r="I208" s="178"/>
      <c r="J208" s="179">
        <f>ROUND(I208*H208,2)</f>
        <v>0</v>
      </c>
      <c r="K208" s="175" t="s">
        <v>331</v>
      </c>
      <c r="L208" s="180"/>
      <c r="M208" s="181" t="s">
        <v>19</v>
      </c>
      <c r="N208" s="182" t="s">
        <v>43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227</v>
      </c>
      <c r="AT208" s="145" t="s">
        <v>223</v>
      </c>
      <c r="AU208" s="145" t="s">
        <v>79</v>
      </c>
      <c r="AY208" s="19" t="s">
        <v>207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9" t="s">
        <v>79</v>
      </c>
      <c r="BK208" s="146">
        <f>ROUND(I208*H208,2)</f>
        <v>0</v>
      </c>
      <c r="BL208" s="19" t="s">
        <v>111</v>
      </c>
      <c r="BM208" s="145" t="s">
        <v>947</v>
      </c>
    </row>
    <row r="209" spans="2:65" s="1" customFormat="1" ht="10">
      <c r="B209" s="34"/>
      <c r="D209" s="147" t="s">
        <v>215</v>
      </c>
      <c r="F209" s="148" t="s">
        <v>1645</v>
      </c>
      <c r="I209" s="149"/>
      <c r="L209" s="34"/>
      <c r="M209" s="150"/>
      <c r="T209" s="55"/>
      <c r="AT209" s="19" t="s">
        <v>215</v>
      </c>
      <c r="AU209" s="19" t="s">
        <v>79</v>
      </c>
    </row>
    <row r="210" spans="2:65" s="1" customFormat="1" ht="18">
      <c r="B210" s="34"/>
      <c r="D210" s="147" t="s">
        <v>1551</v>
      </c>
      <c r="F210" s="205" t="s">
        <v>1646</v>
      </c>
      <c r="I210" s="149"/>
      <c r="L210" s="34"/>
      <c r="M210" s="150"/>
      <c r="T210" s="55"/>
      <c r="AT210" s="19" t="s">
        <v>1551</v>
      </c>
      <c r="AU210" s="19" t="s">
        <v>79</v>
      </c>
    </row>
    <row r="211" spans="2:65" s="1" customFormat="1" ht="16.5" customHeight="1">
      <c r="B211" s="34"/>
      <c r="C211" s="134" t="s">
        <v>582</v>
      </c>
      <c r="D211" s="134" t="s">
        <v>209</v>
      </c>
      <c r="E211" s="135" t="s">
        <v>1647</v>
      </c>
      <c r="F211" s="136" t="s">
        <v>1648</v>
      </c>
      <c r="G211" s="137" t="s">
        <v>212</v>
      </c>
      <c r="H211" s="138">
        <v>200</v>
      </c>
      <c r="I211" s="139"/>
      <c r="J211" s="140">
        <f>ROUND(I211*H211,2)</f>
        <v>0</v>
      </c>
      <c r="K211" s="136" t="s">
        <v>331</v>
      </c>
      <c r="L211" s="34"/>
      <c r="M211" s="141" t="s">
        <v>19</v>
      </c>
      <c r="N211" s="142" t="s">
        <v>43</v>
      </c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111</v>
      </c>
      <c r="AT211" s="145" t="s">
        <v>209</v>
      </c>
      <c r="AU211" s="145" t="s">
        <v>79</v>
      </c>
      <c r="AY211" s="19" t="s">
        <v>207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9" t="s">
        <v>79</v>
      </c>
      <c r="BK211" s="146">
        <f>ROUND(I211*H211,2)</f>
        <v>0</v>
      </c>
      <c r="BL211" s="19" t="s">
        <v>111</v>
      </c>
      <c r="BM211" s="145" t="s">
        <v>961</v>
      </c>
    </row>
    <row r="212" spans="2:65" s="1" customFormat="1" ht="10">
      <c r="B212" s="34"/>
      <c r="D212" s="147" t="s">
        <v>215</v>
      </c>
      <c r="F212" s="148" t="s">
        <v>1648</v>
      </c>
      <c r="I212" s="149"/>
      <c r="L212" s="34"/>
      <c r="M212" s="150"/>
      <c r="T212" s="55"/>
      <c r="AT212" s="19" t="s">
        <v>215</v>
      </c>
      <c r="AU212" s="19" t="s">
        <v>79</v>
      </c>
    </row>
    <row r="213" spans="2:65" s="1" customFormat="1" ht="33" customHeight="1">
      <c r="B213" s="34"/>
      <c r="C213" s="173" t="s">
        <v>589</v>
      </c>
      <c r="D213" s="173" t="s">
        <v>223</v>
      </c>
      <c r="E213" s="174" t="s">
        <v>1649</v>
      </c>
      <c r="F213" s="175" t="s">
        <v>1650</v>
      </c>
      <c r="G213" s="176" t="s">
        <v>212</v>
      </c>
      <c r="H213" s="177">
        <v>10</v>
      </c>
      <c r="I213" s="178"/>
      <c r="J213" s="179">
        <f>ROUND(I213*H213,2)</f>
        <v>0</v>
      </c>
      <c r="K213" s="175" t="s">
        <v>331</v>
      </c>
      <c r="L213" s="180"/>
      <c r="M213" s="181" t="s">
        <v>19</v>
      </c>
      <c r="N213" s="182" t="s">
        <v>43</v>
      </c>
      <c r="P213" s="143">
        <f>O213*H213</f>
        <v>0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227</v>
      </c>
      <c r="AT213" s="145" t="s">
        <v>223</v>
      </c>
      <c r="AU213" s="145" t="s">
        <v>79</v>
      </c>
      <c r="AY213" s="19" t="s">
        <v>207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9" t="s">
        <v>79</v>
      </c>
      <c r="BK213" s="146">
        <f>ROUND(I213*H213,2)</f>
        <v>0</v>
      </c>
      <c r="BL213" s="19" t="s">
        <v>111</v>
      </c>
      <c r="BM213" s="145" t="s">
        <v>971</v>
      </c>
    </row>
    <row r="214" spans="2:65" s="1" customFormat="1" ht="18">
      <c r="B214" s="34"/>
      <c r="D214" s="147" t="s">
        <v>215</v>
      </c>
      <c r="F214" s="148" t="s">
        <v>1650</v>
      </c>
      <c r="I214" s="149"/>
      <c r="L214" s="34"/>
      <c r="M214" s="150"/>
      <c r="T214" s="55"/>
      <c r="AT214" s="19" t="s">
        <v>215</v>
      </c>
      <c r="AU214" s="19" t="s">
        <v>79</v>
      </c>
    </row>
    <row r="215" spans="2:65" s="1" customFormat="1" ht="54">
      <c r="B215" s="34"/>
      <c r="D215" s="147" t="s">
        <v>1551</v>
      </c>
      <c r="F215" s="205" t="s">
        <v>1651</v>
      </c>
      <c r="I215" s="149"/>
      <c r="L215" s="34"/>
      <c r="M215" s="150"/>
      <c r="T215" s="55"/>
      <c r="AT215" s="19" t="s">
        <v>1551</v>
      </c>
      <c r="AU215" s="19" t="s">
        <v>79</v>
      </c>
    </row>
    <row r="216" spans="2:65" s="1" customFormat="1" ht="16.5" customHeight="1">
      <c r="B216" s="34"/>
      <c r="C216" s="134" t="s">
        <v>597</v>
      </c>
      <c r="D216" s="134" t="s">
        <v>209</v>
      </c>
      <c r="E216" s="135" t="s">
        <v>1652</v>
      </c>
      <c r="F216" s="136" t="s">
        <v>1653</v>
      </c>
      <c r="G216" s="137" t="s">
        <v>212</v>
      </c>
      <c r="H216" s="138">
        <v>10</v>
      </c>
      <c r="I216" s="139"/>
      <c r="J216" s="140">
        <f>ROUND(I216*H216,2)</f>
        <v>0</v>
      </c>
      <c r="K216" s="136" t="s">
        <v>331</v>
      </c>
      <c r="L216" s="34"/>
      <c r="M216" s="141" t="s">
        <v>19</v>
      </c>
      <c r="N216" s="142" t="s">
        <v>43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111</v>
      </c>
      <c r="AT216" s="145" t="s">
        <v>209</v>
      </c>
      <c r="AU216" s="145" t="s">
        <v>79</v>
      </c>
      <c r="AY216" s="19" t="s">
        <v>207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9" t="s">
        <v>79</v>
      </c>
      <c r="BK216" s="146">
        <f>ROUND(I216*H216,2)</f>
        <v>0</v>
      </c>
      <c r="BL216" s="19" t="s">
        <v>111</v>
      </c>
      <c r="BM216" s="145" t="s">
        <v>980</v>
      </c>
    </row>
    <row r="217" spans="2:65" s="1" customFormat="1" ht="10">
      <c r="B217" s="34"/>
      <c r="D217" s="147" t="s">
        <v>215</v>
      </c>
      <c r="F217" s="148" t="s">
        <v>1653</v>
      </c>
      <c r="I217" s="149"/>
      <c r="L217" s="34"/>
      <c r="M217" s="150"/>
      <c r="T217" s="55"/>
      <c r="AT217" s="19" t="s">
        <v>215</v>
      </c>
      <c r="AU217" s="19" t="s">
        <v>79</v>
      </c>
    </row>
    <row r="218" spans="2:65" s="1" customFormat="1" ht="24.15" customHeight="1">
      <c r="B218" s="34"/>
      <c r="C218" s="134" t="s">
        <v>605</v>
      </c>
      <c r="D218" s="134" t="s">
        <v>209</v>
      </c>
      <c r="E218" s="135" t="s">
        <v>1654</v>
      </c>
      <c r="F218" s="136" t="s">
        <v>1655</v>
      </c>
      <c r="G218" s="137" t="s">
        <v>212</v>
      </c>
      <c r="H218" s="138">
        <v>60</v>
      </c>
      <c r="I218" s="139"/>
      <c r="J218" s="140">
        <f>ROUND(I218*H218,2)</f>
        <v>0</v>
      </c>
      <c r="K218" s="136" t="s">
        <v>331</v>
      </c>
      <c r="L218" s="34"/>
      <c r="M218" s="141" t="s">
        <v>19</v>
      </c>
      <c r="N218" s="142" t="s">
        <v>43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111</v>
      </c>
      <c r="AT218" s="145" t="s">
        <v>209</v>
      </c>
      <c r="AU218" s="145" t="s">
        <v>79</v>
      </c>
      <c r="AY218" s="19" t="s">
        <v>207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9" t="s">
        <v>79</v>
      </c>
      <c r="BK218" s="146">
        <f>ROUND(I218*H218,2)</f>
        <v>0</v>
      </c>
      <c r="BL218" s="19" t="s">
        <v>111</v>
      </c>
      <c r="BM218" s="145" t="s">
        <v>988</v>
      </c>
    </row>
    <row r="219" spans="2:65" s="1" customFormat="1" ht="18">
      <c r="B219" s="34"/>
      <c r="D219" s="147" t="s">
        <v>215</v>
      </c>
      <c r="F219" s="148" t="s">
        <v>1655</v>
      </c>
      <c r="I219" s="149"/>
      <c r="L219" s="34"/>
      <c r="M219" s="150"/>
      <c r="T219" s="55"/>
      <c r="AT219" s="19" t="s">
        <v>215</v>
      </c>
      <c r="AU219" s="19" t="s">
        <v>79</v>
      </c>
    </row>
    <row r="220" spans="2:65" s="1" customFormat="1" ht="16.5" customHeight="1">
      <c r="B220" s="34"/>
      <c r="C220" s="173" t="s">
        <v>614</v>
      </c>
      <c r="D220" s="173" t="s">
        <v>223</v>
      </c>
      <c r="E220" s="174" t="s">
        <v>1656</v>
      </c>
      <c r="F220" s="175" t="s">
        <v>1657</v>
      </c>
      <c r="G220" s="176" t="s">
        <v>212</v>
      </c>
      <c r="H220" s="177">
        <v>2</v>
      </c>
      <c r="I220" s="178"/>
      <c r="J220" s="179">
        <f>ROUND(I220*H220,2)</f>
        <v>0</v>
      </c>
      <c r="K220" s="175" t="s">
        <v>331</v>
      </c>
      <c r="L220" s="180"/>
      <c r="M220" s="181" t="s">
        <v>19</v>
      </c>
      <c r="N220" s="182" t="s">
        <v>43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227</v>
      </c>
      <c r="AT220" s="145" t="s">
        <v>223</v>
      </c>
      <c r="AU220" s="145" t="s">
        <v>79</v>
      </c>
      <c r="AY220" s="19" t="s">
        <v>207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9" t="s">
        <v>79</v>
      </c>
      <c r="BK220" s="146">
        <f>ROUND(I220*H220,2)</f>
        <v>0</v>
      </c>
      <c r="BL220" s="19" t="s">
        <v>111</v>
      </c>
      <c r="BM220" s="145" t="s">
        <v>998</v>
      </c>
    </row>
    <row r="221" spans="2:65" s="1" customFormat="1" ht="10">
      <c r="B221" s="34"/>
      <c r="D221" s="147" t="s">
        <v>215</v>
      </c>
      <c r="F221" s="148" t="s">
        <v>1657</v>
      </c>
      <c r="I221" s="149"/>
      <c r="L221" s="34"/>
      <c r="M221" s="150"/>
      <c r="T221" s="55"/>
      <c r="AT221" s="19" t="s">
        <v>215</v>
      </c>
      <c r="AU221" s="19" t="s">
        <v>79</v>
      </c>
    </row>
    <row r="222" spans="2:65" s="11" customFormat="1" ht="25.9" customHeight="1">
      <c r="B222" s="122"/>
      <c r="D222" s="123" t="s">
        <v>71</v>
      </c>
      <c r="E222" s="124" t="s">
        <v>1475</v>
      </c>
      <c r="F222" s="124" t="s">
        <v>1658</v>
      </c>
      <c r="I222" s="125"/>
      <c r="J222" s="126">
        <f>BK222</f>
        <v>0</v>
      </c>
      <c r="L222" s="122"/>
      <c r="M222" s="127"/>
      <c r="P222" s="128">
        <f>SUM(P223:P226)</f>
        <v>0</v>
      </c>
      <c r="R222" s="128">
        <f>SUM(R223:R226)</f>
        <v>0</v>
      </c>
      <c r="T222" s="129">
        <f>SUM(T223:T226)</f>
        <v>0</v>
      </c>
      <c r="AR222" s="123" t="s">
        <v>79</v>
      </c>
      <c r="AT222" s="130" t="s">
        <v>71</v>
      </c>
      <c r="AU222" s="130" t="s">
        <v>72</v>
      </c>
      <c r="AY222" s="123" t="s">
        <v>207</v>
      </c>
      <c r="BK222" s="131">
        <f>SUM(BK223:BK226)</f>
        <v>0</v>
      </c>
    </row>
    <row r="223" spans="2:65" s="1" customFormat="1" ht="24.15" customHeight="1">
      <c r="B223" s="34"/>
      <c r="C223" s="134" t="s">
        <v>621</v>
      </c>
      <c r="D223" s="134" t="s">
        <v>209</v>
      </c>
      <c r="E223" s="135" t="s">
        <v>1659</v>
      </c>
      <c r="F223" s="136" t="s">
        <v>1660</v>
      </c>
      <c r="G223" s="137" t="s">
        <v>244</v>
      </c>
      <c r="H223" s="138">
        <v>1</v>
      </c>
      <c r="I223" s="139"/>
      <c r="J223" s="140">
        <f>ROUND(I223*H223,2)</f>
        <v>0</v>
      </c>
      <c r="K223" s="136" t="s">
        <v>331</v>
      </c>
      <c r="L223" s="34"/>
      <c r="M223" s="141" t="s">
        <v>19</v>
      </c>
      <c r="N223" s="142" t="s">
        <v>43</v>
      </c>
      <c r="P223" s="143">
        <f>O223*H223</f>
        <v>0</v>
      </c>
      <c r="Q223" s="143">
        <v>0</v>
      </c>
      <c r="R223" s="143">
        <f>Q223*H223</f>
        <v>0</v>
      </c>
      <c r="S223" s="143">
        <v>0</v>
      </c>
      <c r="T223" s="144">
        <f>S223*H223</f>
        <v>0</v>
      </c>
      <c r="AR223" s="145" t="s">
        <v>111</v>
      </c>
      <c r="AT223" s="145" t="s">
        <v>209</v>
      </c>
      <c r="AU223" s="145" t="s">
        <v>79</v>
      </c>
      <c r="AY223" s="19" t="s">
        <v>207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9" t="s">
        <v>79</v>
      </c>
      <c r="BK223" s="146">
        <f>ROUND(I223*H223,2)</f>
        <v>0</v>
      </c>
      <c r="BL223" s="19" t="s">
        <v>111</v>
      </c>
      <c r="BM223" s="145" t="s">
        <v>1011</v>
      </c>
    </row>
    <row r="224" spans="2:65" s="1" customFormat="1" ht="18">
      <c r="B224" s="34"/>
      <c r="D224" s="147" t="s">
        <v>215</v>
      </c>
      <c r="F224" s="148" t="s">
        <v>1660</v>
      </c>
      <c r="I224" s="149"/>
      <c r="L224" s="34"/>
      <c r="M224" s="150"/>
      <c r="T224" s="55"/>
      <c r="AT224" s="19" t="s">
        <v>215</v>
      </c>
      <c r="AU224" s="19" t="s">
        <v>79</v>
      </c>
    </row>
    <row r="225" spans="2:65" s="1" customFormat="1" ht="33" customHeight="1">
      <c r="B225" s="34"/>
      <c r="C225" s="134" t="s">
        <v>627</v>
      </c>
      <c r="D225" s="134" t="s">
        <v>209</v>
      </c>
      <c r="E225" s="135" t="s">
        <v>1661</v>
      </c>
      <c r="F225" s="136" t="s">
        <v>1662</v>
      </c>
      <c r="G225" s="137" t="s">
        <v>212</v>
      </c>
      <c r="H225" s="138">
        <v>250</v>
      </c>
      <c r="I225" s="139"/>
      <c r="J225" s="140">
        <f>ROUND(I225*H225,2)</f>
        <v>0</v>
      </c>
      <c r="K225" s="136" t="s">
        <v>331</v>
      </c>
      <c r="L225" s="34"/>
      <c r="M225" s="141" t="s">
        <v>19</v>
      </c>
      <c r="N225" s="142" t="s">
        <v>43</v>
      </c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AR225" s="145" t="s">
        <v>111</v>
      </c>
      <c r="AT225" s="145" t="s">
        <v>209</v>
      </c>
      <c r="AU225" s="145" t="s">
        <v>79</v>
      </c>
      <c r="AY225" s="19" t="s">
        <v>207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9" t="s">
        <v>79</v>
      </c>
      <c r="BK225" s="146">
        <f>ROUND(I225*H225,2)</f>
        <v>0</v>
      </c>
      <c r="BL225" s="19" t="s">
        <v>111</v>
      </c>
      <c r="BM225" s="145" t="s">
        <v>1021</v>
      </c>
    </row>
    <row r="226" spans="2:65" s="1" customFormat="1" ht="18">
      <c r="B226" s="34"/>
      <c r="D226" s="147" t="s">
        <v>215</v>
      </c>
      <c r="F226" s="148" t="s">
        <v>1662</v>
      </c>
      <c r="I226" s="149"/>
      <c r="L226" s="34"/>
      <c r="M226" s="150"/>
      <c r="T226" s="55"/>
      <c r="AT226" s="19" t="s">
        <v>215</v>
      </c>
      <c r="AU226" s="19" t="s">
        <v>79</v>
      </c>
    </row>
    <row r="227" spans="2:65" s="11" customFormat="1" ht="25.9" customHeight="1">
      <c r="B227" s="122"/>
      <c r="D227" s="123" t="s">
        <v>71</v>
      </c>
      <c r="E227" s="124" t="s">
        <v>1510</v>
      </c>
      <c r="F227" s="124" t="s">
        <v>1663</v>
      </c>
      <c r="I227" s="125"/>
      <c r="J227" s="126">
        <f>BK227</f>
        <v>0</v>
      </c>
      <c r="L227" s="122"/>
      <c r="M227" s="127"/>
      <c r="P227" s="128">
        <f>SUM(P228:P245)</f>
        <v>0</v>
      </c>
      <c r="R227" s="128">
        <f>SUM(R228:R245)</f>
        <v>0</v>
      </c>
      <c r="T227" s="129">
        <f>SUM(T228:T245)</f>
        <v>0</v>
      </c>
      <c r="AR227" s="123" t="s">
        <v>79</v>
      </c>
      <c r="AT227" s="130" t="s">
        <v>71</v>
      </c>
      <c r="AU227" s="130" t="s">
        <v>72</v>
      </c>
      <c r="AY227" s="123" t="s">
        <v>207</v>
      </c>
      <c r="BK227" s="131">
        <f>SUM(BK228:BK245)</f>
        <v>0</v>
      </c>
    </row>
    <row r="228" spans="2:65" s="1" customFormat="1" ht="16.5" customHeight="1">
      <c r="B228" s="34"/>
      <c r="C228" s="134" t="s">
        <v>636</v>
      </c>
      <c r="D228" s="134" t="s">
        <v>209</v>
      </c>
      <c r="E228" s="135" t="s">
        <v>1664</v>
      </c>
      <c r="F228" s="136" t="s">
        <v>1665</v>
      </c>
      <c r="G228" s="137" t="s">
        <v>226</v>
      </c>
      <c r="H228" s="138">
        <v>400</v>
      </c>
      <c r="I228" s="139"/>
      <c r="J228" s="140">
        <f>ROUND(I228*H228,2)</f>
        <v>0</v>
      </c>
      <c r="K228" s="136" t="s">
        <v>331</v>
      </c>
      <c r="L228" s="34"/>
      <c r="M228" s="141" t="s">
        <v>19</v>
      </c>
      <c r="N228" s="142" t="s">
        <v>43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111</v>
      </c>
      <c r="AT228" s="145" t="s">
        <v>209</v>
      </c>
      <c r="AU228" s="145" t="s">
        <v>79</v>
      </c>
      <c r="AY228" s="19" t="s">
        <v>207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9" t="s">
        <v>79</v>
      </c>
      <c r="BK228" s="146">
        <f>ROUND(I228*H228,2)</f>
        <v>0</v>
      </c>
      <c r="BL228" s="19" t="s">
        <v>111</v>
      </c>
      <c r="BM228" s="145" t="s">
        <v>1031</v>
      </c>
    </row>
    <row r="229" spans="2:65" s="1" customFormat="1" ht="10">
      <c r="B229" s="34"/>
      <c r="D229" s="147" t="s">
        <v>215</v>
      </c>
      <c r="F229" s="148" t="s">
        <v>1665</v>
      </c>
      <c r="I229" s="149"/>
      <c r="L229" s="34"/>
      <c r="M229" s="150"/>
      <c r="T229" s="55"/>
      <c r="AT229" s="19" t="s">
        <v>215</v>
      </c>
      <c r="AU229" s="19" t="s">
        <v>79</v>
      </c>
    </row>
    <row r="230" spans="2:65" s="1" customFormat="1" ht="16.5" customHeight="1">
      <c r="B230" s="34"/>
      <c r="C230" s="134" t="s">
        <v>642</v>
      </c>
      <c r="D230" s="134" t="s">
        <v>209</v>
      </c>
      <c r="E230" s="135" t="s">
        <v>1666</v>
      </c>
      <c r="F230" s="136" t="s">
        <v>1667</v>
      </c>
      <c r="G230" s="137" t="s">
        <v>1668</v>
      </c>
      <c r="H230" s="138">
        <v>400</v>
      </c>
      <c r="I230" s="139"/>
      <c r="J230" s="140">
        <f>ROUND(I230*H230,2)</f>
        <v>0</v>
      </c>
      <c r="K230" s="136" t="s">
        <v>331</v>
      </c>
      <c r="L230" s="34"/>
      <c r="M230" s="141" t="s">
        <v>19</v>
      </c>
      <c r="N230" s="142" t="s">
        <v>43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111</v>
      </c>
      <c r="AT230" s="145" t="s">
        <v>209</v>
      </c>
      <c r="AU230" s="145" t="s">
        <v>79</v>
      </c>
      <c r="AY230" s="19" t="s">
        <v>207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9" t="s">
        <v>79</v>
      </c>
      <c r="BK230" s="146">
        <f>ROUND(I230*H230,2)</f>
        <v>0</v>
      </c>
      <c r="BL230" s="19" t="s">
        <v>111</v>
      </c>
      <c r="BM230" s="145" t="s">
        <v>1041</v>
      </c>
    </row>
    <row r="231" spans="2:65" s="1" customFormat="1" ht="10">
      <c r="B231" s="34"/>
      <c r="D231" s="147" t="s">
        <v>215</v>
      </c>
      <c r="F231" s="148" t="s">
        <v>1667</v>
      </c>
      <c r="I231" s="149"/>
      <c r="L231" s="34"/>
      <c r="M231" s="150"/>
      <c r="T231" s="55"/>
      <c r="AT231" s="19" t="s">
        <v>215</v>
      </c>
      <c r="AU231" s="19" t="s">
        <v>79</v>
      </c>
    </row>
    <row r="232" spans="2:65" s="1" customFormat="1" ht="16.5" customHeight="1">
      <c r="B232" s="34"/>
      <c r="C232" s="134" t="s">
        <v>459</v>
      </c>
      <c r="D232" s="134" t="s">
        <v>209</v>
      </c>
      <c r="E232" s="135" t="s">
        <v>1669</v>
      </c>
      <c r="F232" s="136" t="s">
        <v>1670</v>
      </c>
      <c r="G232" s="137" t="s">
        <v>1422</v>
      </c>
      <c r="H232" s="138">
        <v>4</v>
      </c>
      <c r="I232" s="139"/>
      <c r="J232" s="140">
        <f>ROUND(I232*H232,2)</f>
        <v>0</v>
      </c>
      <c r="K232" s="136" t="s">
        <v>331</v>
      </c>
      <c r="L232" s="34"/>
      <c r="M232" s="141" t="s">
        <v>19</v>
      </c>
      <c r="N232" s="142" t="s">
        <v>43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AR232" s="145" t="s">
        <v>111</v>
      </c>
      <c r="AT232" s="145" t="s">
        <v>209</v>
      </c>
      <c r="AU232" s="145" t="s">
        <v>79</v>
      </c>
      <c r="AY232" s="19" t="s">
        <v>207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9" t="s">
        <v>79</v>
      </c>
      <c r="BK232" s="146">
        <f>ROUND(I232*H232,2)</f>
        <v>0</v>
      </c>
      <c r="BL232" s="19" t="s">
        <v>111</v>
      </c>
      <c r="BM232" s="145" t="s">
        <v>1055</v>
      </c>
    </row>
    <row r="233" spans="2:65" s="1" customFormat="1" ht="10">
      <c r="B233" s="34"/>
      <c r="D233" s="147" t="s">
        <v>215</v>
      </c>
      <c r="F233" s="148" t="s">
        <v>1670</v>
      </c>
      <c r="I233" s="149"/>
      <c r="L233" s="34"/>
      <c r="M233" s="150"/>
      <c r="T233" s="55"/>
      <c r="AT233" s="19" t="s">
        <v>215</v>
      </c>
      <c r="AU233" s="19" t="s">
        <v>79</v>
      </c>
    </row>
    <row r="234" spans="2:65" s="1" customFormat="1" ht="16.5" customHeight="1">
      <c r="B234" s="34"/>
      <c r="C234" s="134" t="s">
        <v>656</v>
      </c>
      <c r="D234" s="134" t="s">
        <v>209</v>
      </c>
      <c r="E234" s="135" t="s">
        <v>1471</v>
      </c>
      <c r="F234" s="136" t="s">
        <v>1671</v>
      </c>
      <c r="G234" s="137" t="s">
        <v>1422</v>
      </c>
      <c r="H234" s="138">
        <v>40</v>
      </c>
      <c r="I234" s="139"/>
      <c r="J234" s="140">
        <f>ROUND(I234*H234,2)</f>
        <v>0</v>
      </c>
      <c r="K234" s="136" t="s">
        <v>331</v>
      </c>
      <c r="L234" s="34"/>
      <c r="M234" s="141" t="s">
        <v>19</v>
      </c>
      <c r="N234" s="142" t="s">
        <v>43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111</v>
      </c>
      <c r="AT234" s="145" t="s">
        <v>209</v>
      </c>
      <c r="AU234" s="145" t="s">
        <v>79</v>
      </c>
      <c r="AY234" s="19" t="s">
        <v>207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9" t="s">
        <v>79</v>
      </c>
      <c r="BK234" s="146">
        <f>ROUND(I234*H234,2)</f>
        <v>0</v>
      </c>
      <c r="BL234" s="19" t="s">
        <v>111</v>
      </c>
      <c r="BM234" s="145" t="s">
        <v>1067</v>
      </c>
    </row>
    <row r="235" spans="2:65" s="1" customFormat="1" ht="10">
      <c r="B235" s="34"/>
      <c r="D235" s="147" t="s">
        <v>215</v>
      </c>
      <c r="F235" s="148" t="s">
        <v>1671</v>
      </c>
      <c r="I235" s="149"/>
      <c r="L235" s="34"/>
      <c r="M235" s="150"/>
      <c r="T235" s="55"/>
      <c r="AT235" s="19" t="s">
        <v>215</v>
      </c>
      <c r="AU235" s="19" t="s">
        <v>79</v>
      </c>
    </row>
    <row r="236" spans="2:65" s="1" customFormat="1" ht="16.5" customHeight="1">
      <c r="B236" s="34"/>
      <c r="C236" s="134" t="s">
        <v>521</v>
      </c>
      <c r="D236" s="134" t="s">
        <v>209</v>
      </c>
      <c r="E236" s="135" t="s">
        <v>1481</v>
      </c>
      <c r="F236" s="136" t="s">
        <v>1672</v>
      </c>
      <c r="G236" s="137" t="s">
        <v>1673</v>
      </c>
      <c r="H236" s="138">
        <v>18</v>
      </c>
      <c r="I236" s="139"/>
      <c r="J236" s="140">
        <f>ROUND(I236*H236,2)</f>
        <v>0</v>
      </c>
      <c r="K236" s="136" t="s">
        <v>331</v>
      </c>
      <c r="L236" s="34"/>
      <c r="M236" s="141" t="s">
        <v>19</v>
      </c>
      <c r="N236" s="142" t="s">
        <v>43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111</v>
      </c>
      <c r="AT236" s="145" t="s">
        <v>209</v>
      </c>
      <c r="AU236" s="145" t="s">
        <v>79</v>
      </c>
      <c r="AY236" s="19" t="s">
        <v>207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9" t="s">
        <v>79</v>
      </c>
      <c r="BK236" s="146">
        <f>ROUND(I236*H236,2)</f>
        <v>0</v>
      </c>
      <c r="BL236" s="19" t="s">
        <v>111</v>
      </c>
      <c r="BM236" s="145" t="s">
        <v>1080</v>
      </c>
    </row>
    <row r="237" spans="2:65" s="1" customFormat="1" ht="10">
      <c r="B237" s="34"/>
      <c r="D237" s="147" t="s">
        <v>215</v>
      </c>
      <c r="F237" s="148" t="s">
        <v>1672</v>
      </c>
      <c r="I237" s="149"/>
      <c r="L237" s="34"/>
      <c r="M237" s="150"/>
      <c r="T237" s="55"/>
      <c r="AT237" s="19" t="s">
        <v>215</v>
      </c>
      <c r="AU237" s="19" t="s">
        <v>79</v>
      </c>
    </row>
    <row r="238" spans="2:65" s="1" customFormat="1" ht="24.15" customHeight="1">
      <c r="B238" s="34"/>
      <c r="C238" s="134" t="s">
        <v>557</v>
      </c>
      <c r="D238" s="134" t="s">
        <v>209</v>
      </c>
      <c r="E238" s="135" t="s">
        <v>1487</v>
      </c>
      <c r="F238" s="136" t="s">
        <v>1674</v>
      </c>
      <c r="G238" s="137" t="s">
        <v>1673</v>
      </c>
      <c r="H238" s="138">
        <v>8</v>
      </c>
      <c r="I238" s="139"/>
      <c r="J238" s="140">
        <f>ROUND(I238*H238,2)</f>
        <v>0</v>
      </c>
      <c r="K238" s="136" t="s">
        <v>331</v>
      </c>
      <c r="L238" s="34"/>
      <c r="M238" s="141" t="s">
        <v>19</v>
      </c>
      <c r="N238" s="142" t="s">
        <v>43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111</v>
      </c>
      <c r="AT238" s="145" t="s">
        <v>209</v>
      </c>
      <c r="AU238" s="145" t="s">
        <v>79</v>
      </c>
      <c r="AY238" s="19" t="s">
        <v>207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9" t="s">
        <v>79</v>
      </c>
      <c r="BK238" s="146">
        <f>ROUND(I238*H238,2)</f>
        <v>0</v>
      </c>
      <c r="BL238" s="19" t="s">
        <v>111</v>
      </c>
      <c r="BM238" s="145" t="s">
        <v>1093</v>
      </c>
    </row>
    <row r="239" spans="2:65" s="1" customFormat="1" ht="10">
      <c r="B239" s="34"/>
      <c r="D239" s="147" t="s">
        <v>215</v>
      </c>
      <c r="F239" s="148" t="s">
        <v>1674</v>
      </c>
      <c r="I239" s="149"/>
      <c r="L239" s="34"/>
      <c r="M239" s="150"/>
      <c r="T239" s="55"/>
      <c r="AT239" s="19" t="s">
        <v>215</v>
      </c>
      <c r="AU239" s="19" t="s">
        <v>79</v>
      </c>
    </row>
    <row r="240" spans="2:65" s="1" customFormat="1" ht="16.5" customHeight="1">
      <c r="B240" s="34"/>
      <c r="C240" s="134" t="s">
        <v>668</v>
      </c>
      <c r="D240" s="134" t="s">
        <v>209</v>
      </c>
      <c r="E240" s="135" t="s">
        <v>1675</v>
      </c>
      <c r="F240" s="136" t="s">
        <v>1676</v>
      </c>
      <c r="G240" s="137" t="s">
        <v>1673</v>
      </c>
      <c r="H240" s="138">
        <v>60</v>
      </c>
      <c r="I240" s="139"/>
      <c r="J240" s="140">
        <f>ROUND(I240*H240,2)</f>
        <v>0</v>
      </c>
      <c r="K240" s="136" t="s">
        <v>331</v>
      </c>
      <c r="L240" s="34"/>
      <c r="M240" s="141" t="s">
        <v>19</v>
      </c>
      <c r="N240" s="142" t="s">
        <v>43</v>
      </c>
      <c r="P240" s="143">
        <f>O240*H240</f>
        <v>0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AR240" s="145" t="s">
        <v>111</v>
      </c>
      <c r="AT240" s="145" t="s">
        <v>209</v>
      </c>
      <c r="AU240" s="145" t="s">
        <v>79</v>
      </c>
      <c r="AY240" s="19" t="s">
        <v>207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9" t="s">
        <v>79</v>
      </c>
      <c r="BK240" s="146">
        <f>ROUND(I240*H240,2)</f>
        <v>0</v>
      </c>
      <c r="BL240" s="19" t="s">
        <v>111</v>
      </c>
      <c r="BM240" s="145" t="s">
        <v>1104</v>
      </c>
    </row>
    <row r="241" spans="2:65" s="1" customFormat="1" ht="10">
      <c r="B241" s="34"/>
      <c r="D241" s="147" t="s">
        <v>215</v>
      </c>
      <c r="F241" s="148" t="s">
        <v>1676</v>
      </c>
      <c r="I241" s="149"/>
      <c r="L241" s="34"/>
      <c r="M241" s="150"/>
      <c r="T241" s="55"/>
      <c r="AT241" s="19" t="s">
        <v>215</v>
      </c>
      <c r="AU241" s="19" t="s">
        <v>79</v>
      </c>
    </row>
    <row r="242" spans="2:65" s="1" customFormat="1" ht="16.5" customHeight="1">
      <c r="B242" s="34"/>
      <c r="C242" s="134" t="s">
        <v>672</v>
      </c>
      <c r="D242" s="134" t="s">
        <v>209</v>
      </c>
      <c r="E242" s="135" t="s">
        <v>1677</v>
      </c>
      <c r="F242" s="136" t="s">
        <v>1678</v>
      </c>
      <c r="G242" s="137" t="s">
        <v>1673</v>
      </c>
      <c r="H242" s="138">
        <v>18</v>
      </c>
      <c r="I242" s="139"/>
      <c r="J242" s="140">
        <f>ROUND(I242*H242,2)</f>
        <v>0</v>
      </c>
      <c r="K242" s="136" t="s">
        <v>331</v>
      </c>
      <c r="L242" s="34"/>
      <c r="M242" s="141" t="s">
        <v>19</v>
      </c>
      <c r="N242" s="142" t="s">
        <v>43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111</v>
      </c>
      <c r="AT242" s="145" t="s">
        <v>209</v>
      </c>
      <c r="AU242" s="145" t="s">
        <v>79</v>
      </c>
      <c r="AY242" s="19" t="s">
        <v>207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9" t="s">
        <v>79</v>
      </c>
      <c r="BK242" s="146">
        <f>ROUND(I242*H242,2)</f>
        <v>0</v>
      </c>
      <c r="BL242" s="19" t="s">
        <v>111</v>
      </c>
      <c r="BM242" s="145" t="s">
        <v>1118</v>
      </c>
    </row>
    <row r="243" spans="2:65" s="1" customFormat="1" ht="10">
      <c r="B243" s="34"/>
      <c r="D243" s="147" t="s">
        <v>215</v>
      </c>
      <c r="F243" s="148" t="s">
        <v>1678</v>
      </c>
      <c r="I243" s="149"/>
      <c r="L243" s="34"/>
      <c r="M243" s="150"/>
      <c r="T243" s="55"/>
      <c r="AT243" s="19" t="s">
        <v>215</v>
      </c>
      <c r="AU243" s="19" t="s">
        <v>79</v>
      </c>
    </row>
    <row r="244" spans="2:65" s="1" customFormat="1" ht="16.5" customHeight="1">
      <c r="B244" s="34"/>
      <c r="C244" s="134" t="s">
        <v>677</v>
      </c>
      <c r="D244" s="134" t="s">
        <v>209</v>
      </c>
      <c r="E244" s="135" t="s">
        <v>1679</v>
      </c>
      <c r="F244" s="136" t="s">
        <v>1680</v>
      </c>
      <c r="G244" s="137" t="s">
        <v>1673</v>
      </c>
      <c r="H244" s="138">
        <v>4</v>
      </c>
      <c r="I244" s="139"/>
      <c r="J244" s="140">
        <f>ROUND(I244*H244,2)</f>
        <v>0</v>
      </c>
      <c r="K244" s="136" t="s">
        <v>331</v>
      </c>
      <c r="L244" s="34"/>
      <c r="M244" s="141" t="s">
        <v>19</v>
      </c>
      <c r="N244" s="142" t="s">
        <v>43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111</v>
      </c>
      <c r="AT244" s="145" t="s">
        <v>209</v>
      </c>
      <c r="AU244" s="145" t="s">
        <v>79</v>
      </c>
      <c r="AY244" s="19" t="s">
        <v>207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9" t="s">
        <v>79</v>
      </c>
      <c r="BK244" s="146">
        <f>ROUND(I244*H244,2)</f>
        <v>0</v>
      </c>
      <c r="BL244" s="19" t="s">
        <v>111</v>
      </c>
      <c r="BM244" s="145" t="s">
        <v>1131</v>
      </c>
    </row>
    <row r="245" spans="2:65" s="1" customFormat="1" ht="10">
      <c r="B245" s="34"/>
      <c r="D245" s="147" t="s">
        <v>215</v>
      </c>
      <c r="F245" s="148" t="s">
        <v>1680</v>
      </c>
      <c r="I245" s="149"/>
      <c r="L245" s="34"/>
      <c r="M245" s="202"/>
      <c r="N245" s="203"/>
      <c r="O245" s="203"/>
      <c r="P245" s="203"/>
      <c r="Q245" s="203"/>
      <c r="R245" s="203"/>
      <c r="S245" s="203"/>
      <c r="T245" s="204"/>
      <c r="AT245" s="19" t="s">
        <v>215</v>
      </c>
      <c r="AU245" s="19" t="s">
        <v>79</v>
      </c>
    </row>
    <row r="246" spans="2:65" s="1" customFormat="1" ht="7" customHeight="1">
      <c r="B246" s="43"/>
      <c r="C246" s="44"/>
      <c r="D246" s="44"/>
      <c r="E246" s="44"/>
      <c r="F246" s="44"/>
      <c r="G246" s="44"/>
      <c r="H246" s="44"/>
      <c r="I246" s="44"/>
      <c r="J246" s="44"/>
      <c r="K246" s="44"/>
      <c r="L246" s="34"/>
    </row>
  </sheetData>
  <sheetProtection algorithmName="SHA-512" hashValue="yKYM7V9ksnQZj2fbz5pC8QUBcRphf3A+lDQFLSlP46oVvQUTLU/kHqAFDU7Qaaz1s9RDrWjW8yc4l7kEjDP+1Q==" saltValue="3dPl+VereM28kF5L8xnf9XeatWf/KcCWgYSPtxr6NViP9AUVSMAcmL5eV5NiGWPX8ywa9P4zS7VpW2LeyY1Tqg==" spinCount="100000" sheet="1" objects="1" scenarios="1" formatColumns="0" formatRows="0" autoFilter="0"/>
  <autoFilter ref="C93:K245" xr:uid="{00000000-0009-0000-0000-000003000000}"/>
  <mergeCells count="15">
    <mergeCell ref="E80:H80"/>
    <mergeCell ref="E84:H84"/>
    <mergeCell ref="E82:H82"/>
    <mergeCell ref="E86:H8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8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99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1681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ROUND(J96,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ROUND((SUM(BE96:BE247)),  2)</f>
        <v>0</v>
      </c>
      <c r="I37" s="96">
        <v>0.21</v>
      </c>
      <c r="J37" s="85">
        <f>ROUND(((SUM(BE96:BE247))*I37),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ROUND((SUM(BF96:BF247)),  2)</f>
        <v>0</v>
      </c>
      <c r="I38" s="96">
        <v>0.12</v>
      </c>
      <c r="J38" s="85">
        <f>ROUND(((SUM(BF96:BF247))*I38),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ROUND((SUM(BG96:BG247)),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ROUND((SUM(BH96:BH247)),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ROUND((SUM(BI96:BI247)),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 xml:space="preserve">D.1.4.d - Zařízení pro měření a regulaci 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J96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1682</v>
      </c>
      <c r="E68" s="108"/>
      <c r="F68" s="108"/>
      <c r="G68" s="108"/>
      <c r="H68" s="108"/>
      <c r="I68" s="108"/>
      <c r="J68" s="109">
        <f>J97</f>
        <v>0</v>
      </c>
      <c r="L68" s="106"/>
    </row>
    <row r="69" spans="2:47" s="8" customFormat="1" ht="25" customHeight="1">
      <c r="B69" s="106"/>
      <c r="D69" s="107" t="s">
        <v>1683</v>
      </c>
      <c r="E69" s="108"/>
      <c r="F69" s="108"/>
      <c r="G69" s="108"/>
      <c r="H69" s="108"/>
      <c r="I69" s="108"/>
      <c r="J69" s="109">
        <f>J114</f>
        <v>0</v>
      </c>
      <c r="L69" s="106"/>
    </row>
    <row r="70" spans="2:47" s="8" customFormat="1" ht="25" customHeight="1">
      <c r="B70" s="106"/>
      <c r="D70" s="107" t="s">
        <v>1684</v>
      </c>
      <c r="E70" s="108"/>
      <c r="F70" s="108"/>
      <c r="G70" s="108"/>
      <c r="H70" s="108"/>
      <c r="I70" s="108"/>
      <c r="J70" s="109">
        <f>J139</f>
        <v>0</v>
      </c>
      <c r="L70" s="106"/>
    </row>
    <row r="71" spans="2:47" s="8" customFormat="1" ht="25" customHeight="1">
      <c r="B71" s="106"/>
      <c r="D71" s="107" t="s">
        <v>1685</v>
      </c>
      <c r="E71" s="108"/>
      <c r="F71" s="108"/>
      <c r="G71" s="108"/>
      <c r="H71" s="108"/>
      <c r="I71" s="108"/>
      <c r="J71" s="109">
        <f>J174</f>
        <v>0</v>
      </c>
      <c r="L71" s="106"/>
    </row>
    <row r="72" spans="2:47" s="8" customFormat="1" ht="25" customHeight="1">
      <c r="B72" s="106"/>
      <c r="D72" s="107" t="s">
        <v>1686</v>
      </c>
      <c r="E72" s="108"/>
      <c r="F72" s="108"/>
      <c r="G72" s="108"/>
      <c r="H72" s="108"/>
      <c r="I72" s="108"/>
      <c r="J72" s="109">
        <f>J191</f>
        <v>0</v>
      </c>
      <c r="L72" s="106"/>
    </row>
    <row r="73" spans="2:47" s="1" customFormat="1" ht="21.75" customHeight="1">
      <c r="B73" s="34"/>
      <c r="L73" s="34"/>
    </row>
    <row r="74" spans="2:47" s="1" customFormat="1" ht="7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4"/>
    </row>
    <row r="78" spans="2:47" s="1" customFormat="1" ht="7" customHeight="1"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34"/>
    </row>
    <row r="79" spans="2:47" s="1" customFormat="1" ht="25" customHeight="1">
      <c r="B79" s="34"/>
      <c r="C79" s="23" t="s">
        <v>192</v>
      </c>
      <c r="L79" s="34"/>
    </row>
    <row r="80" spans="2:47" s="1" customFormat="1" ht="7" customHeight="1">
      <c r="B80" s="34"/>
      <c r="L80" s="34"/>
    </row>
    <row r="81" spans="2:63" s="1" customFormat="1" ht="12" customHeight="1">
      <c r="B81" s="34"/>
      <c r="C81" s="29" t="s">
        <v>16</v>
      </c>
      <c r="L81" s="34"/>
    </row>
    <row r="82" spans="2:63" s="1" customFormat="1" ht="26.25" customHeight="1">
      <c r="B82" s="34"/>
      <c r="E82" s="342" t="str">
        <f>E7</f>
        <v>ZČU - REKONSTRUKCE POSLUCHÁREN UP 101,104,108,112 a 115</v>
      </c>
      <c r="F82" s="343"/>
      <c r="G82" s="343"/>
      <c r="H82" s="343"/>
      <c r="L82" s="34"/>
    </row>
    <row r="83" spans="2:63" ht="12" customHeight="1">
      <c r="B83" s="22"/>
      <c r="C83" s="29" t="s">
        <v>147</v>
      </c>
      <c r="L83" s="22"/>
    </row>
    <row r="84" spans="2:63" ht="16.5" customHeight="1">
      <c r="B84" s="22"/>
      <c r="E84" s="342" t="s">
        <v>150</v>
      </c>
      <c r="F84" s="312"/>
      <c r="G84" s="312"/>
      <c r="H84" s="312"/>
      <c r="L84" s="22"/>
    </row>
    <row r="85" spans="2:63" ht="12" customHeight="1">
      <c r="B85" s="22"/>
      <c r="C85" s="29" t="s">
        <v>153</v>
      </c>
      <c r="L85" s="22"/>
    </row>
    <row r="86" spans="2:63" s="1" customFormat="1" ht="16.5" customHeight="1">
      <c r="B86" s="34"/>
      <c r="E86" s="340" t="s">
        <v>1450</v>
      </c>
      <c r="F86" s="344"/>
      <c r="G86" s="344"/>
      <c r="H86" s="344"/>
      <c r="L86" s="34"/>
    </row>
    <row r="87" spans="2:63" s="1" customFormat="1" ht="12" customHeight="1">
      <c r="B87" s="34"/>
      <c r="C87" s="29" t="s">
        <v>1451</v>
      </c>
      <c r="L87" s="34"/>
    </row>
    <row r="88" spans="2:63" s="1" customFormat="1" ht="16.5" customHeight="1">
      <c r="B88" s="34"/>
      <c r="E88" s="305" t="str">
        <f>E13</f>
        <v xml:space="preserve">D.1.4.d - Zařízení pro měření a regulaci </v>
      </c>
      <c r="F88" s="344"/>
      <c r="G88" s="344"/>
      <c r="H88" s="344"/>
      <c r="L88" s="34"/>
    </row>
    <row r="89" spans="2:63" s="1" customFormat="1" ht="7" customHeight="1">
      <c r="B89" s="34"/>
      <c r="L89" s="34"/>
    </row>
    <row r="90" spans="2:63" s="1" customFormat="1" ht="12" customHeight="1">
      <c r="B90" s="34"/>
      <c r="C90" s="29" t="s">
        <v>21</v>
      </c>
      <c r="F90" s="27" t="str">
        <f>F16</f>
        <v>Areál ZČU, Univerzitní 22, 306 14 Plzeň</v>
      </c>
      <c r="I90" s="29" t="s">
        <v>23</v>
      </c>
      <c r="J90" s="51" t="str">
        <f>IF(J16="","",J16)</f>
        <v>15. 1. 2024</v>
      </c>
      <c r="L90" s="34"/>
    </row>
    <row r="91" spans="2:63" s="1" customFormat="1" ht="7" customHeight="1">
      <c r="B91" s="34"/>
      <c r="L91" s="34"/>
    </row>
    <row r="92" spans="2:63" s="1" customFormat="1" ht="25.65" customHeight="1">
      <c r="B92" s="34"/>
      <c r="C92" s="29" t="s">
        <v>25</v>
      </c>
      <c r="F92" s="27" t="str">
        <f>E19</f>
        <v>Západočeská univerzita v Plzni, Univerzitní 8, 306</v>
      </c>
      <c r="I92" s="29" t="s">
        <v>31</v>
      </c>
      <c r="J92" s="32" t="str">
        <f>E25</f>
        <v>ATELIER SOUKUP OPL ŠVEHLA S.R.O.</v>
      </c>
      <c r="L92" s="34"/>
    </row>
    <row r="93" spans="2:63" s="1" customFormat="1" ht="15.15" customHeight="1">
      <c r="B93" s="34"/>
      <c r="C93" s="29" t="s">
        <v>29</v>
      </c>
      <c r="F93" s="27" t="str">
        <f>IF(E22="","",E22)</f>
        <v>Vyplň údaj</v>
      </c>
      <c r="I93" s="29" t="s">
        <v>34</v>
      </c>
      <c r="J93" s="32" t="str">
        <f>E28</f>
        <v>Michal Jirka</v>
      </c>
      <c r="L93" s="34"/>
    </row>
    <row r="94" spans="2:63" s="1" customFormat="1" ht="10.25" customHeight="1">
      <c r="B94" s="34"/>
      <c r="L94" s="34"/>
    </row>
    <row r="95" spans="2:63" s="10" customFormat="1" ht="29.25" customHeight="1">
      <c r="B95" s="114"/>
      <c r="C95" s="115" t="s">
        <v>193</v>
      </c>
      <c r="D95" s="116" t="s">
        <v>57</v>
      </c>
      <c r="E95" s="116" t="s">
        <v>53</v>
      </c>
      <c r="F95" s="116" t="s">
        <v>54</v>
      </c>
      <c r="G95" s="116" t="s">
        <v>194</v>
      </c>
      <c r="H95" s="116" t="s">
        <v>195</v>
      </c>
      <c r="I95" s="116" t="s">
        <v>196</v>
      </c>
      <c r="J95" s="116" t="s">
        <v>159</v>
      </c>
      <c r="K95" s="117" t="s">
        <v>197</v>
      </c>
      <c r="L95" s="114"/>
      <c r="M95" s="58" t="s">
        <v>19</v>
      </c>
      <c r="N95" s="59" t="s">
        <v>42</v>
      </c>
      <c r="O95" s="59" t="s">
        <v>198</v>
      </c>
      <c r="P95" s="59" t="s">
        <v>199</v>
      </c>
      <c r="Q95" s="59" t="s">
        <v>200</v>
      </c>
      <c r="R95" s="59" t="s">
        <v>201</v>
      </c>
      <c r="S95" s="59" t="s">
        <v>202</v>
      </c>
      <c r="T95" s="60" t="s">
        <v>203</v>
      </c>
    </row>
    <row r="96" spans="2:63" s="1" customFormat="1" ht="22.75" customHeight="1">
      <c r="B96" s="34"/>
      <c r="C96" s="63" t="s">
        <v>204</v>
      </c>
      <c r="J96" s="118">
        <f>BK96</f>
        <v>0</v>
      </c>
      <c r="L96" s="34"/>
      <c r="M96" s="61"/>
      <c r="N96" s="52"/>
      <c r="O96" s="52"/>
      <c r="P96" s="119">
        <f>P97+P114+P139+P174+P191</f>
        <v>0</v>
      </c>
      <c r="Q96" s="52"/>
      <c r="R96" s="119">
        <f>R97+R114+R139+R174+R191</f>
        <v>0</v>
      </c>
      <c r="S96" s="52"/>
      <c r="T96" s="120">
        <f>T97+T114+T139+T174+T191</f>
        <v>0</v>
      </c>
      <c r="AT96" s="19" t="s">
        <v>71</v>
      </c>
      <c r="AU96" s="19" t="s">
        <v>160</v>
      </c>
      <c r="BK96" s="121">
        <f>BK97+BK114+BK139+BK174+BK191</f>
        <v>0</v>
      </c>
    </row>
    <row r="97" spans="2:65" s="11" customFormat="1" ht="25.9" customHeight="1">
      <c r="B97" s="122"/>
      <c r="D97" s="123" t="s">
        <v>71</v>
      </c>
      <c r="E97" s="124" t="s">
        <v>1465</v>
      </c>
      <c r="F97" s="124" t="s">
        <v>1687</v>
      </c>
      <c r="I97" s="125"/>
      <c r="J97" s="126">
        <f>BK97</f>
        <v>0</v>
      </c>
      <c r="L97" s="122"/>
      <c r="M97" s="127"/>
      <c r="P97" s="128">
        <f>SUM(P98:P113)</f>
        <v>0</v>
      </c>
      <c r="R97" s="128">
        <f>SUM(R98:R113)</f>
        <v>0</v>
      </c>
      <c r="T97" s="129">
        <f>SUM(T98:T113)</f>
        <v>0</v>
      </c>
      <c r="AR97" s="123" t="s">
        <v>79</v>
      </c>
      <c r="AT97" s="130" t="s">
        <v>71</v>
      </c>
      <c r="AU97" s="130" t="s">
        <v>72</v>
      </c>
      <c r="AY97" s="123" t="s">
        <v>207</v>
      </c>
      <c r="BK97" s="131">
        <f>SUM(BK98:BK113)</f>
        <v>0</v>
      </c>
    </row>
    <row r="98" spans="2:65" s="1" customFormat="1" ht="24.15" customHeight="1">
      <c r="B98" s="34"/>
      <c r="C98" s="173" t="s">
        <v>79</v>
      </c>
      <c r="D98" s="173" t="s">
        <v>223</v>
      </c>
      <c r="E98" s="174" t="s">
        <v>1688</v>
      </c>
      <c r="F98" s="175" t="s">
        <v>1689</v>
      </c>
      <c r="G98" s="176" t="s">
        <v>244</v>
      </c>
      <c r="H98" s="177">
        <v>1</v>
      </c>
      <c r="I98" s="178"/>
      <c r="J98" s="179">
        <f>ROUND(I98*H98,2)</f>
        <v>0</v>
      </c>
      <c r="K98" s="175" t="s">
        <v>331</v>
      </c>
      <c r="L98" s="180"/>
      <c r="M98" s="181" t="s">
        <v>19</v>
      </c>
      <c r="N98" s="182" t="s">
        <v>43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227</v>
      </c>
      <c r="AT98" s="145" t="s">
        <v>223</v>
      </c>
      <c r="AU98" s="145" t="s">
        <v>79</v>
      </c>
      <c r="AY98" s="19" t="s">
        <v>207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79</v>
      </c>
      <c r="BK98" s="146">
        <f>ROUND(I98*H98,2)</f>
        <v>0</v>
      </c>
      <c r="BL98" s="19" t="s">
        <v>111</v>
      </c>
      <c r="BM98" s="145" t="s">
        <v>81</v>
      </c>
    </row>
    <row r="99" spans="2:65" s="1" customFormat="1" ht="18">
      <c r="B99" s="34"/>
      <c r="D99" s="147" t="s">
        <v>215</v>
      </c>
      <c r="F99" s="148" t="s">
        <v>1689</v>
      </c>
      <c r="I99" s="149"/>
      <c r="L99" s="34"/>
      <c r="M99" s="150"/>
      <c r="T99" s="55"/>
      <c r="AT99" s="19" t="s">
        <v>215</v>
      </c>
      <c r="AU99" s="19" t="s">
        <v>79</v>
      </c>
    </row>
    <row r="100" spans="2:65" s="1" customFormat="1" ht="21.75" customHeight="1">
      <c r="B100" s="34"/>
      <c r="C100" s="173" t="s">
        <v>81</v>
      </c>
      <c r="D100" s="173" t="s">
        <v>223</v>
      </c>
      <c r="E100" s="174" t="s">
        <v>1690</v>
      </c>
      <c r="F100" s="175" t="s">
        <v>1691</v>
      </c>
      <c r="G100" s="176" t="s">
        <v>244</v>
      </c>
      <c r="H100" s="177">
        <v>2</v>
      </c>
      <c r="I100" s="178"/>
      <c r="J100" s="179">
        <f>ROUND(I100*H100,2)</f>
        <v>0</v>
      </c>
      <c r="K100" s="175" t="s">
        <v>331</v>
      </c>
      <c r="L100" s="180"/>
      <c r="M100" s="181" t="s">
        <v>19</v>
      </c>
      <c r="N100" s="182" t="s">
        <v>43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227</v>
      </c>
      <c r="AT100" s="145" t="s">
        <v>223</v>
      </c>
      <c r="AU100" s="145" t="s">
        <v>79</v>
      </c>
      <c r="AY100" s="19" t="s">
        <v>207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79</v>
      </c>
      <c r="BK100" s="146">
        <f>ROUND(I100*H100,2)</f>
        <v>0</v>
      </c>
      <c r="BL100" s="19" t="s">
        <v>111</v>
      </c>
      <c r="BM100" s="145" t="s">
        <v>111</v>
      </c>
    </row>
    <row r="101" spans="2:65" s="1" customFormat="1" ht="10">
      <c r="B101" s="34"/>
      <c r="D101" s="147" t="s">
        <v>215</v>
      </c>
      <c r="F101" s="148" t="s">
        <v>1691</v>
      </c>
      <c r="I101" s="149"/>
      <c r="L101" s="34"/>
      <c r="M101" s="150"/>
      <c r="T101" s="55"/>
      <c r="AT101" s="19" t="s">
        <v>215</v>
      </c>
      <c r="AU101" s="19" t="s">
        <v>79</v>
      </c>
    </row>
    <row r="102" spans="2:65" s="1" customFormat="1" ht="24.15" customHeight="1">
      <c r="B102" s="34"/>
      <c r="C102" s="173" t="s">
        <v>92</v>
      </c>
      <c r="D102" s="173" t="s">
        <v>223</v>
      </c>
      <c r="E102" s="174" t="s">
        <v>1692</v>
      </c>
      <c r="F102" s="175" t="s">
        <v>1693</v>
      </c>
      <c r="G102" s="176" t="s">
        <v>244</v>
      </c>
      <c r="H102" s="177">
        <v>2</v>
      </c>
      <c r="I102" s="178"/>
      <c r="J102" s="179">
        <f>ROUND(I102*H102,2)</f>
        <v>0</v>
      </c>
      <c r="K102" s="175" t="s">
        <v>331</v>
      </c>
      <c r="L102" s="180"/>
      <c r="M102" s="181" t="s">
        <v>19</v>
      </c>
      <c r="N102" s="182" t="s">
        <v>43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227</v>
      </c>
      <c r="AT102" s="145" t="s">
        <v>223</v>
      </c>
      <c r="AU102" s="145" t="s">
        <v>79</v>
      </c>
      <c r="AY102" s="19" t="s">
        <v>207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79</v>
      </c>
      <c r="BK102" s="146">
        <f>ROUND(I102*H102,2)</f>
        <v>0</v>
      </c>
      <c r="BL102" s="19" t="s">
        <v>111</v>
      </c>
      <c r="BM102" s="145" t="s">
        <v>250</v>
      </c>
    </row>
    <row r="103" spans="2:65" s="1" customFormat="1" ht="10">
      <c r="B103" s="34"/>
      <c r="D103" s="147" t="s">
        <v>215</v>
      </c>
      <c r="F103" s="148" t="s">
        <v>1693</v>
      </c>
      <c r="I103" s="149"/>
      <c r="L103" s="34"/>
      <c r="M103" s="150"/>
      <c r="T103" s="55"/>
      <c r="AT103" s="19" t="s">
        <v>215</v>
      </c>
      <c r="AU103" s="19" t="s">
        <v>79</v>
      </c>
    </row>
    <row r="104" spans="2:65" s="1" customFormat="1" ht="24.15" customHeight="1">
      <c r="B104" s="34"/>
      <c r="C104" s="173" t="s">
        <v>111</v>
      </c>
      <c r="D104" s="173" t="s">
        <v>223</v>
      </c>
      <c r="E104" s="174" t="s">
        <v>1694</v>
      </c>
      <c r="F104" s="175" t="s">
        <v>1695</v>
      </c>
      <c r="G104" s="176" t="s">
        <v>244</v>
      </c>
      <c r="H104" s="177">
        <v>1</v>
      </c>
      <c r="I104" s="178"/>
      <c r="J104" s="179">
        <f>ROUND(I104*H104,2)</f>
        <v>0</v>
      </c>
      <c r="K104" s="175" t="s">
        <v>331</v>
      </c>
      <c r="L104" s="180"/>
      <c r="M104" s="181" t="s">
        <v>19</v>
      </c>
      <c r="N104" s="18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227</v>
      </c>
      <c r="AT104" s="145" t="s">
        <v>223</v>
      </c>
      <c r="AU104" s="145" t="s">
        <v>79</v>
      </c>
      <c r="AY104" s="19" t="s">
        <v>207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79</v>
      </c>
      <c r="BK104" s="146">
        <f>ROUND(I104*H104,2)</f>
        <v>0</v>
      </c>
      <c r="BL104" s="19" t="s">
        <v>111</v>
      </c>
      <c r="BM104" s="145" t="s">
        <v>227</v>
      </c>
    </row>
    <row r="105" spans="2:65" s="1" customFormat="1" ht="18">
      <c r="B105" s="34"/>
      <c r="D105" s="147" t="s">
        <v>215</v>
      </c>
      <c r="F105" s="148" t="s">
        <v>1695</v>
      </c>
      <c r="I105" s="149"/>
      <c r="L105" s="34"/>
      <c r="M105" s="150"/>
      <c r="T105" s="55"/>
      <c r="AT105" s="19" t="s">
        <v>215</v>
      </c>
      <c r="AU105" s="19" t="s">
        <v>79</v>
      </c>
    </row>
    <row r="106" spans="2:65" s="1" customFormat="1" ht="24.15" customHeight="1">
      <c r="B106" s="34"/>
      <c r="C106" s="173" t="s">
        <v>241</v>
      </c>
      <c r="D106" s="173" t="s">
        <v>223</v>
      </c>
      <c r="E106" s="174" t="s">
        <v>1696</v>
      </c>
      <c r="F106" s="175" t="s">
        <v>1697</v>
      </c>
      <c r="G106" s="176" t="s">
        <v>244</v>
      </c>
      <c r="H106" s="177">
        <v>1</v>
      </c>
      <c r="I106" s="178"/>
      <c r="J106" s="179">
        <f>ROUND(I106*H106,2)</f>
        <v>0</v>
      </c>
      <c r="K106" s="175" t="s">
        <v>331</v>
      </c>
      <c r="L106" s="180"/>
      <c r="M106" s="181" t="s">
        <v>19</v>
      </c>
      <c r="N106" s="182" t="s">
        <v>43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227</v>
      </c>
      <c r="AT106" s="145" t="s">
        <v>223</v>
      </c>
      <c r="AU106" s="145" t="s">
        <v>79</v>
      </c>
      <c r="AY106" s="19" t="s">
        <v>207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9" t="s">
        <v>79</v>
      </c>
      <c r="BK106" s="146">
        <f>ROUND(I106*H106,2)</f>
        <v>0</v>
      </c>
      <c r="BL106" s="19" t="s">
        <v>111</v>
      </c>
      <c r="BM106" s="145" t="s">
        <v>282</v>
      </c>
    </row>
    <row r="107" spans="2:65" s="1" customFormat="1" ht="18">
      <c r="B107" s="34"/>
      <c r="D107" s="147" t="s">
        <v>215</v>
      </c>
      <c r="F107" s="148" t="s">
        <v>1697</v>
      </c>
      <c r="I107" s="149"/>
      <c r="L107" s="34"/>
      <c r="M107" s="150"/>
      <c r="T107" s="55"/>
      <c r="AT107" s="19" t="s">
        <v>215</v>
      </c>
      <c r="AU107" s="19" t="s">
        <v>79</v>
      </c>
    </row>
    <row r="108" spans="2:65" s="1" customFormat="1" ht="24.15" customHeight="1">
      <c r="B108" s="34"/>
      <c r="C108" s="173" t="s">
        <v>250</v>
      </c>
      <c r="D108" s="173" t="s">
        <v>223</v>
      </c>
      <c r="E108" s="174" t="s">
        <v>1698</v>
      </c>
      <c r="F108" s="175" t="s">
        <v>1699</v>
      </c>
      <c r="G108" s="176" t="s">
        <v>244</v>
      </c>
      <c r="H108" s="177">
        <v>1</v>
      </c>
      <c r="I108" s="178"/>
      <c r="J108" s="179">
        <f>ROUND(I108*H108,2)</f>
        <v>0</v>
      </c>
      <c r="K108" s="175" t="s">
        <v>331</v>
      </c>
      <c r="L108" s="180"/>
      <c r="M108" s="181" t="s">
        <v>19</v>
      </c>
      <c r="N108" s="182" t="s">
        <v>43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227</v>
      </c>
      <c r="AT108" s="145" t="s">
        <v>223</v>
      </c>
      <c r="AU108" s="145" t="s">
        <v>79</v>
      </c>
      <c r="AY108" s="19" t="s">
        <v>207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9" t="s">
        <v>79</v>
      </c>
      <c r="BK108" s="146">
        <f>ROUND(I108*H108,2)</f>
        <v>0</v>
      </c>
      <c r="BL108" s="19" t="s">
        <v>111</v>
      </c>
      <c r="BM108" s="145" t="s">
        <v>8</v>
      </c>
    </row>
    <row r="109" spans="2:65" s="1" customFormat="1" ht="18">
      <c r="B109" s="34"/>
      <c r="D109" s="147" t="s">
        <v>215</v>
      </c>
      <c r="F109" s="148" t="s">
        <v>1699</v>
      </c>
      <c r="I109" s="149"/>
      <c r="L109" s="34"/>
      <c r="M109" s="150"/>
      <c r="T109" s="55"/>
      <c r="AT109" s="19" t="s">
        <v>215</v>
      </c>
      <c r="AU109" s="19" t="s">
        <v>79</v>
      </c>
    </row>
    <row r="110" spans="2:65" s="1" customFormat="1" ht="24.15" customHeight="1">
      <c r="B110" s="34"/>
      <c r="C110" s="173" t="s">
        <v>257</v>
      </c>
      <c r="D110" s="173" t="s">
        <v>223</v>
      </c>
      <c r="E110" s="174" t="s">
        <v>1700</v>
      </c>
      <c r="F110" s="175" t="s">
        <v>1701</v>
      </c>
      <c r="G110" s="176" t="s">
        <v>244</v>
      </c>
      <c r="H110" s="177">
        <v>1</v>
      </c>
      <c r="I110" s="178"/>
      <c r="J110" s="179">
        <f>ROUND(I110*H110,2)</f>
        <v>0</v>
      </c>
      <c r="K110" s="175" t="s">
        <v>331</v>
      </c>
      <c r="L110" s="180"/>
      <c r="M110" s="181" t="s">
        <v>19</v>
      </c>
      <c r="N110" s="182" t="s">
        <v>43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227</v>
      </c>
      <c r="AT110" s="145" t="s">
        <v>223</v>
      </c>
      <c r="AU110" s="145" t="s">
        <v>79</v>
      </c>
      <c r="AY110" s="19" t="s">
        <v>207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79</v>
      </c>
      <c r="BK110" s="146">
        <f>ROUND(I110*H110,2)</f>
        <v>0</v>
      </c>
      <c r="BL110" s="19" t="s">
        <v>111</v>
      </c>
      <c r="BM110" s="145" t="s">
        <v>342</v>
      </c>
    </row>
    <row r="111" spans="2:65" s="1" customFormat="1" ht="10">
      <c r="B111" s="34"/>
      <c r="D111" s="147" t="s">
        <v>215</v>
      </c>
      <c r="F111" s="148" t="s">
        <v>1701</v>
      </c>
      <c r="I111" s="149"/>
      <c r="L111" s="34"/>
      <c r="M111" s="150"/>
      <c r="T111" s="55"/>
      <c r="AT111" s="19" t="s">
        <v>215</v>
      </c>
      <c r="AU111" s="19" t="s">
        <v>79</v>
      </c>
    </row>
    <row r="112" spans="2:65" s="1" customFormat="1" ht="21.75" customHeight="1">
      <c r="B112" s="34"/>
      <c r="C112" s="173" t="s">
        <v>227</v>
      </c>
      <c r="D112" s="173" t="s">
        <v>223</v>
      </c>
      <c r="E112" s="174" t="s">
        <v>1702</v>
      </c>
      <c r="F112" s="175" t="s">
        <v>1703</v>
      </c>
      <c r="G112" s="176" t="s">
        <v>244</v>
      </c>
      <c r="H112" s="177">
        <v>2</v>
      </c>
      <c r="I112" s="178"/>
      <c r="J112" s="179">
        <f>ROUND(I112*H112,2)</f>
        <v>0</v>
      </c>
      <c r="K112" s="175" t="s">
        <v>331</v>
      </c>
      <c r="L112" s="180"/>
      <c r="M112" s="181" t="s">
        <v>19</v>
      </c>
      <c r="N112" s="182" t="s">
        <v>43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227</v>
      </c>
      <c r="AT112" s="145" t="s">
        <v>223</v>
      </c>
      <c r="AU112" s="145" t="s">
        <v>79</v>
      </c>
      <c r="AY112" s="19" t="s">
        <v>207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9" t="s">
        <v>79</v>
      </c>
      <c r="BK112" s="146">
        <f>ROUND(I112*H112,2)</f>
        <v>0</v>
      </c>
      <c r="BL112" s="19" t="s">
        <v>111</v>
      </c>
      <c r="BM112" s="145" t="s">
        <v>351</v>
      </c>
    </row>
    <row r="113" spans="2:65" s="1" customFormat="1" ht="10">
      <c r="B113" s="34"/>
      <c r="D113" s="147" t="s">
        <v>215</v>
      </c>
      <c r="F113" s="148" t="s">
        <v>1703</v>
      </c>
      <c r="I113" s="149"/>
      <c r="L113" s="34"/>
      <c r="M113" s="150"/>
      <c r="T113" s="55"/>
      <c r="AT113" s="19" t="s">
        <v>215</v>
      </c>
      <c r="AU113" s="19" t="s">
        <v>79</v>
      </c>
    </row>
    <row r="114" spans="2:65" s="11" customFormat="1" ht="25.9" customHeight="1">
      <c r="B114" s="122"/>
      <c r="D114" s="123" t="s">
        <v>71</v>
      </c>
      <c r="E114" s="124" t="s">
        <v>1475</v>
      </c>
      <c r="F114" s="124" t="s">
        <v>1704</v>
      </c>
      <c r="I114" s="125"/>
      <c r="J114" s="126">
        <f>BK114</f>
        <v>0</v>
      </c>
      <c r="L114" s="122"/>
      <c r="M114" s="127"/>
      <c r="P114" s="128">
        <f>SUM(P115:P138)</f>
        <v>0</v>
      </c>
      <c r="R114" s="128">
        <f>SUM(R115:R138)</f>
        <v>0</v>
      </c>
      <c r="T114" s="129">
        <f>SUM(T115:T138)</f>
        <v>0</v>
      </c>
      <c r="AR114" s="123" t="s">
        <v>79</v>
      </c>
      <c r="AT114" s="130" t="s">
        <v>71</v>
      </c>
      <c r="AU114" s="130" t="s">
        <v>72</v>
      </c>
      <c r="AY114" s="123" t="s">
        <v>207</v>
      </c>
      <c r="BK114" s="131">
        <f>SUM(BK115:BK138)</f>
        <v>0</v>
      </c>
    </row>
    <row r="115" spans="2:65" s="1" customFormat="1" ht="16.5" customHeight="1">
      <c r="B115" s="34"/>
      <c r="C115" s="173" t="s">
        <v>272</v>
      </c>
      <c r="D115" s="173" t="s">
        <v>223</v>
      </c>
      <c r="E115" s="174" t="s">
        <v>1705</v>
      </c>
      <c r="F115" s="175" t="s">
        <v>1706</v>
      </c>
      <c r="G115" s="176" t="s">
        <v>244</v>
      </c>
      <c r="H115" s="177">
        <v>3</v>
      </c>
      <c r="I115" s="178"/>
      <c r="J115" s="179">
        <f>ROUND(I115*H115,2)</f>
        <v>0</v>
      </c>
      <c r="K115" s="175" t="s">
        <v>331</v>
      </c>
      <c r="L115" s="180"/>
      <c r="M115" s="181" t="s">
        <v>19</v>
      </c>
      <c r="N115" s="18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227</v>
      </c>
      <c r="AT115" s="145" t="s">
        <v>223</v>
      </c>
      <c r="AU115" s="145" t="s">
        <v>79</v>
      </c>
      <c r="AY115" s="19" t="s">
        <v>207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79</v>
      </c>
      <c r="BK115" s="146">
        <f>ROUND(I115*H115,2)</f>
        <v>0</v>
      </c>
      <c r="BL115" s="19" t="s">
        <v>111</v>
      </c>
      <c r="BM115" s="145" t="s">
        <v>359</v>
      </c>
    </row>
    <row r="116" spans="2:65" s="1" customFormat="1" ht="10">
      <c r="B116" s="34"/>
      <c r="D116" s="147" t="s">
        <v>215</v>
      </c>
      <c r="F116" s="148" t="s">
        <v>1706</v>
      </c>
      <c r="I116" s="149"/>
      <c r="L116" s="34"/>
      <c r="M116" s="150"/>
      <c r="T116" s="55"/>
      <c r="AT116" s="19" t="s">
        <v>215</v>
      </c>
      <c r="AU116" s="19" t="s">
        <v>79</v>
      </c>
    </row>
    <row r="117" spans="2:65" s="1" customFormat="1" ht="16.5" customHeight="1">
      <c r="B117" s="34"/>
      <c r="C117" s="173" t="s">
        <v>282</v>
      </c>
      <c r="D117" s="173" t="s">
        <v>223</v>
      </c>
      <c r="E117" s="174" t="s">
        <v>1707</v>
      </c>
      <c r="F117" s="175" t="s">
        <v>1708</v>
      </c>
      <c r="G117" s="176" t="s">
        <v>244</v>
      </c>
      <c r="H117" s="177">
        <v>1</v>
      </c>
      <c r="I117" s="178"/>
      <c r="J117" s="179">
        <f>ROUND(I117*H117,2)</f>
        <v>0</v>
      </c>
      <c r="K117" s="175" t="s">
        <v>331</v>
      </c>
      <c r="L117" s="180"/>
      <c r="M117" s="181" t="s">
        <v>19</v>
      </c>
      <c r="N117" s="18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227</v>
      </c>
      <c r="AT117" s="145" t="s">
        <v>223</v>
      </c>
      <c r="AU117" s="145" t="s">
        <v>79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367</v>
      </c>
    </row>
    <row r="118" spans="2:65" s="1" customFormat="1" ht="10">
      <c r="B118" s="34"/>
      <c r="D118" s="147" t="s">
        <v>215</v>
      </c>
      <c r="F118" s="148" t="s">
        <v>1708</v>
      </c>
      <c r="I118" s="149"/>
      <c r="L118" s="34"/>
      <c r="M118" s="150"/>
      <c r="T118" s="55"/>
      <c r="AT118" s="19" t="s">
        <v>215</v>
      </c>
      <c r="AU118" s="19" t="s">
        <v>79</v>
      </c>
    </row>
    <row r="119" spans="2:65" s="1" customFormat="1" ht="16.5" customHeight="1">
      <c r="B119" s="34"/>
      <c r="C119" s="173" t="s">
        <v>292</v>
      </c>
      <c r="D119" s="173" t="s">
        <v>223</v>
      </c>
      <c r="E119" s="174" t="s">
        <v>1709</v>
      </c>
      <c r="F119" s="175" t="s">
        <v>1710</v>
      </c>
      <c r="G119" s="176" t="s">
        <v>244</v>
      </c>
      <c r="H119" s="177">
        <v>1</v>
      </c>
      <c r="I119" s="178"/>
      <c r="J119" s="179">
        <f>ROUND(I119*H119,2)</f>
        <v>0</v>
      </c>
      <c r="K119" s="175" t="s">
        <v>331</v>
      </c>
      <c r="L119" s="180"/>
      <c r="M119" s="181" t="s">
        <v>19</v>
      </c>
      <c r="N119" s="18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227</v>
      </c>
      <c r="AT119" s="145" t="s">
        <v>223</v>
      </c>
      <c r="AU119" s="145" t="s">
        <v>79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375</v>
      </c>
    </row>
    <row r="120" spans="2:65" s="1" customFormat="1" ht="10">
      <c r="B120" s="34"/>
      <c r="D120" s="147" t="s">
        <v>215</v>
      </c>
      <c r="F120" s="148" t="s">
        <v>1710</v>
      </c>
      <c r="I120" s="149"/>
      <c r="L120" s="34"/>
      <c r="M120" s="150"/>
      <c r="T120" s="55"/>
      <c r="AT120" s="19" t="s">
        <v>215</v>
      </c>
      <c r="AU120" s="19" t="s">
        <v>79</v>
      </c>
    </row>
    <row r="121" spans="2:65" s="1" customFormat="1" ht="16.5" customHeight="1">
      <c r="B121" s="34"/>
      <c r="C121" s="173" t="s">
        <v>8</v>
      </c>
      <c r="D121" s="173" t="s">
        <v>223</v>
      </c>
      <c r="E121" s="174" t="s">
        <v>1711</v>
      </c>
      <c r="F121" s="175" t="s">
        <v>1712</v>
      </c>
      <c r="G121" s="176" t="s">
        <v>244</v>
      </c>
      <c r="H121" s="177">
        <v>2</v>
      </c>
      <c r="I121" s="178"/>
      <c r="J121" s="179">
        <f>ROUND(I121*H121,2)</f>
        <v>0</v>
      </c>
      <c r="K121" s="175" t="s">
        <v>331</v>
      </c>
      <c r="L121" s="180"/>
      <c r="M121" s="181" t="s">
        <v>19</v>
      </c>
      <c r="N121" s="182" t="s">
        <v>43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227</v>
      </c>
      <c r="AT121" s="145" t="s">
        <v>223</v>
      </c>
      <c r="AU121" s="145" t="s">
        <v>79</v>
      </c>
      <c r="AY121" s="19" t="s">
        <v>207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79</v>
      </c>
      <c r="BK121" s="146">
        <f>ROUND(I121*H121,2)</f>
        <v>0</v>
      </c>
      <c r="BL121" s="19" t="s">
        <v>111</v>
      </c>
      <c r="BM121" s="145" t="s">
        <v>384</v>
      </c>
    </row>
    <row r="122" spans="2:65" s="1" customFormat="1" ht="10">
      <c r="B122" s="34"/>
      <c r="D122" s="147" t="s">
        <v>215</v>
      </c>
      <c r="F122" s="148" t="s">
        <v>1712</v>
      </c>
      <c r="I122" s="149"/>
      <c r="L122" s="34"/>
      <c r="M122" s="150"/>
      <c r="T122" s="55"/>
      <c r="AT122" s="19" t="s">
        <v>215</v>
      </c>
      <c r="AU122" s="19" t="s">
        <v>79</v>
      </c>
    </row>
    <row r="123" spans="2:65" s="1" customFormat="1" ht="16.5" customHeight="1">
      <c r="B123" s="34"/>
      <c r="C123" s="173" t="s">
        <v>328</v>
      </c>
      <c r="D123" s="173" t="s">
        <v>223</v>
      </c>
      <c r="E123" s="174" t="s">
        <v>1713</v>
      </c>
      <c r="F123" s="175" t="s">
        <v>1714</v>
      </c>
      <c r="G123" s="176" t="s">
        <v>244</v>
      </c>
      <c r="H123" s="177">
        <v>1</v>
      </c>
      <c r="I123" s="178"/>
      <c r="J123" s="179">
        <f>ROUND(I123*H123,2)</f>
        <v>0</v>
      </c>
      <c r="K123" s="175" t="s">
        <v>331</v>
      </c>
      <c r="L123" s="180"/>
      <c r="M123" s="181" t="s">
        <v>19</v>
      </c>
      <c r="N123" s="18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227</v>
      </c>
      <c r="AT123" s="145" t="s">
        <v>223</v>
      </c>
      <c r="AU123" s="145" t="s">
        <v>79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393</v>
      </c>
    </row>
    <row r="124" spans="2:65" s="1" customFormat="1" ht="10">
      <c r="B124" s="34"/>
      <c r="D124" s="147" t="s">
        <v>215</v>
      </c>
      <c r="F124" s="148" t="s">
        <v>1714</v>
      </c>
      <c r="I124" s="149"/>
      <c r="L124" s="34"/>
      <c r="M124" s="150"/>
      <c r="T124" s="55"/>
      <c r="AT124" s="19" t="s">
        <v>215</v>
      </c>
      <c r="AU124" s="19" t="s">
        <v>79</v>
      </c>
    </row>
    <row r="125" spans="2:65" s="1" customFormat="1" ht="16.5" customHeight="1">
      <c r="B125" s="34"/>
      <c r="C125" s="173" t="s">
        <v>342</v>
      </c>
      <c r="D125" s="173" t="s">
        <v>223</v>
      </c>
      <c r="E125" s="174" t="s">
        <v>1715</v>
      </c>
      <c r="F125" s="175" t="s">
        <v>1716</v>
      </c>
      <c r="G125" s="176" t="s">
        <v>244</v>
      </c>
      <c r="H125" s="177">
        <v>1</v>
      </c>
      <c r="I125" s="178"/>
      <c r="J125" s="179">
        <f>ROUND(I125*H125,2)</f>
        <v>0</v>
      </c>
      <c r="K125" s="175" t="s">
        <v>331</v>
      </c>
      <c r="L125" s="180"/>
      <c r="M125" s="181" t="s">
        <v>19</v>
      </c>
      <c r="N125" s="18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227</v>
      </c>
      <c r="AT125" s="145" t="s">
        <v>223</v>
      </c>
      <c r="AU125" s="145" t="s">
        <v>79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402</v>
      </c>
    </row>
    <row r="126" spans="2:65" s="1" customFormat="1" ht="10">
      <c r="B126" s="34"/>
      <c r="D126" s="147" t="s">
        <v>215</v>
      </c>
      <c r="F126" s="148" t="s">
        <v>1716</v>
      </c>
      <c r="I126" s="149"/>
      <c r="L126" s="34"/>
      <c r="M126" s="150"/>
      <c r="T126" s="55"/>
      <c r="AT126" s="19" t="s">
        <v>215</v>
      </c>
      <c r="AU126" s="19" t="s">
        <v>79</v>
      </c>
    </row>
    <row r="127" spans="2:65" s="1" customFormat="1" ht="16.5" customHeight="1">
      <c r="B127" s="34"/>
      <c r="C127" s="173" t="s">
        <v>347</v>
      </c>
      <c r="D127" s="173" t="s">
        <v>223</v>
      </c>
      <c r="E127" s="174" t="s">
        <v>1717</v>
      </c>
      <c r="F127" s="175" t="s">
        <v>1718</v>
      </c>
      <c r="G127" s="176" t="s">
        <v>244</v>
      </c>
      <c r="H127" s="177">
        <v>1</v>
      </c>
      <c r="I127" s="178"/>
      <c r="J127" s="179">
        <f>ROUND(I127*H127,2)</f>
        <v>0</v>
      </c>
      <c r="K127" s="175" t="s">
        <v>331</v>
      </c>
      <c r="L127" s="180"/>
      <c r="M127" s="181" t="s">
        <v>19</v>
      </c>
      <c r="N127" s="18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227</v>
      </c>
      <c r="AT127" s="145" t="s">
        <v>223</v>
      </c>
      <c r="AU127" s="145" t="s">
        <v>79</v>
      </c>
      <c r="AY127" s="19" t="s">
        <v>207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79</v>
      </c>
      <c r="BK127" s="146">
        <f>ROUND(I127*H127,2)</f>
        <v>0</v>
      </c>
      <c r="BL127" s="19" t="s">
        <v>111</v>
      </c>
      <c r="BM127" s="145" t="s">
        <v>410</v>
      </c>
    </row>
    <row r="128" spans="2:65" s="1" customFormat="1" ht="10">
      <c r="B128" s="34"/>
      <c r="D128" s="147" t="s">
        <v>215</v>
      </c>
      <c r="F128" s="148" t="s">
        <v>1718</v>
      </c>
      <c r="I128" s="149"/>
      <c r="L128" s="34"/>
      <c r="M128" s="150"/>
      <c r="T128" s="55"/>
      <c r="AT128" s="19" t="s">
        <v>215</v>
      </c>
      <c r="AU128" s="19" t="s">
        <v>79</v>
      </c>
    </row>
    <row r="129" spans="2:65" s="1" customFormat="1" ht="16.5" customHeight="1">
      <c r="B129" s="34"/>
      <c r="C129" s="173" t="s">
        <v>351</v>
      </c>
      <c r="D129" s="173" t="s">
        <v>223</v>
      </c>
      <c r="E129" s="174" t="s">
        <v>1719</v>
      </c>
      <c r="F129" s="175" t="s">
        <v>1720</v>
      </c>
      <c r="G129" s="176" t="s">
        <v>244</v>
      </c>
      <c r="H129" s="177">
        <v>5</v>
      </c>
      <c r="I129" s="178"/>
      <c r="J129" s="179">
        <f>ROUND(I129*H129,2)</f>
        <v>0</v>
      </c>
      <c r="K129" s="175" t="s">
        <v>331</v>
      </c>
      <c r="L129" s="180"/>
      <c r="M129" s="181" t="s">
        <v>19</v>
      </c>
      <c r="N129" s="18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227</v>
      </c>
      <c r="AT129" s="145" t="s">
        <v>223</v>
      </c>
      <c r="AU129" s="145" t="s">
        <v>79</v>
      </c>
      <c r="AY129" s="19" t="s">
        <v>207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79</v>
      </c>
      <c r="BK129" s="146">
        <f>ROUND(I129*H129,2)</f>
        <v>0</v>
      </c>
      <c r="BL129" s="19" t="s">
        <v>111</v>
      </c>
      <c r="BM129" s="145" t="s">
        <v>418</v>
      </c>
    </row>
    <row r="130" spans="2:65" s="1" customFormat="1" ht="10">
      <c r="B130" s="34"/>
      <c r="D130" s="147" t="s">
        <v>215</v>
      </c>
      <c r="F130" s="148" t="s">
        <v>1720</v>
      </c>
      <c r="I130" s="149"/>
      <c r="L130" s="34"/>
      <c r="M130" s="150"/>
      <c r="T130" s="55"/>
      <c r="AT130" s="19" t="s">
        <v>215</v>
      </c>
      <c r="AU130" s="19" t="s">
        <v>79</v>
      </c>
    </row>
    <row r="131" spans="2:65" s="1" customFormat="1" ht="16.5" customHeight="1">
      <c r="B131" s="34"/>
      <c r="C131" s="173" t="s">
        <v>355</v>
      </c>
      <c r="D131" s="173" t="s">
        <v>223</v>
      </c>
      <c r="E131" s="174" t="s">
        <v>1721</v>
      </c>
      <c r="F131" s="175" t="s">
        <v>1722</v>
      </c>
      <c r="G131" s="176" t="s">
        <v>244</v>
      </c>
      <c r="H131" s="177">
        <v>1</v>
      </c>
      <c r="I131" s="178"/>
      <c r="J131" s="179">
        <f>ROUND(I131*H131,2)</f>
        <v>0</v>
      </c>
      <c r="K131" s="175" t="s">
        <v>331</v>
      </c>
      <c r="L131" s="180"/>
      <c r="M131" s="181" t="s">
        <v>19</v>
      </c>
      <c r="N131" s="18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227</v>
      </c>
      <c r="AT131" s="145" t="s">
        <v>223</v>
      </c>
      <c r="AU131" s="145" t="s">
        <v>79</v>
      </c>
      <c r="AY131" s="19" t="s">
        <v>207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79</v>
      </c>
      <c r="BK131" s="146">
        <f>ROUND(I131*H131,2)</f>
        <v>0</v>
      </c>
      <c r="BL131" s="19" t="s">
        <v>111</v>
      </c>
      <c r="BM131" s="145" t="s">
        <v>431</v>
      </c>
    </row>
    <row r="132" spans="2:65" s="1" customFormat="1" ht="10">
      <c r="B132" s="34"/>
      <c r="D132" s="147" t="s">
        <v>215</v>
      </c>
      <c r="F132" s="148" t="s">
        <v>1722</v>
      </c>
      <c r="I132" s="149"/>
      <c r="L132" s="34"/>
      <c r="M132" s="150"/>
      <c r="T132" s="55"/>
      <c r="AT132" s="19" t="s">
        <v>215</v>
      </c>
      <c r="AU132" s="19" t="s">
        <v>79</v>
      </c>
    </row>
    <row r="133" spans="2:65" s="1" customFormat="1" ht="16.5" customHeight="1">
      <c r="B133" s="34"/>
      <c r="C133" s="173" t="s">
        <v>359</v>
      </c>
      <c r="D133" s="173" t="s">
        <v>223</v>
      </c>
      <c r="E133" s="174" t="s">
        <v>1723</v>
      </c>
      <c r="F133" s="175" t="s">
        <v>1724</v>
      </c>
      <c r="G133" s="176" t="s">
        <v>244</v>
      </c>
      <c r="H133" s="177">
        <v>1</v>
      </c>
      <c r="I133" s="178"/>
      <c r="J133" s="179">
        <f>ROUND(I133*H133,2)</f>
        <v>0</v>
      </c>
      <c r="K133" s="175" t="s">
        <v>331</v>
      </c>
      <c r="L133" s="180"/>
      <c r="M133" s="181" t="s">
        <v>19</v>
      </c>
      <c r="N133" s="18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227</v>
      </c>
      <c r="AT133" s="145" t="s">
        <v>223</v>
      </c>
      <c r="AU133" s="145" t="s">
        <v>79</v>
      </c>
      <c r="AY133" s="19" t="s">
        <v>207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79</v>
      </c>
      <c r="BK133" s="146">
        <f>ROUND(I133*H133,2)</f>
        <v>0</v>
      </c>
      <c r="BL133" s="19" t="s">
        <v>111</v>
      </c>
      <c r="BM133" s="145" t="s">
        <v>461</v>
      </c>
    </row>
    <row r="134" spans="2:65" s="1" customFormat="1" ht="10">
      <c r="B134" s="34"/>
      <c r="D134" s="147" t="s">
        <v>215</v>
      </c>
      <c r="F134" s="148" t="s">
        <v>1724</v>
      </c>
      <c r="I134" s="149"/>
      <c r="L134" s="34"/>
      <c r="M134" s="150"/>
      <c r="T134" s="55"/>
      <c r="AT134" s="19" t="s">
        <v>215</v>
      </c>
      <c r="AU134" s="19" t="s">
        <v>79</v>
      </c>
    </row>
    <row r="135" spans="2:65" s="1" customFormat="1" ht="24.15" customHeight="1">
      <c r="B135" s="34"/>
      <c r="C135" s="173" t="s">
        <v>363</v>
      </c>
      <c r="D135" s="173" t="s">
        <v>223</v>
      </c>
      <c r="E135" s="174" t="s">
        <v>1725</v>
      </c>
      <c r="F135" s="175" t="s">
        <v>1726</v>
      </c>
      <c r="G135" s="176" t="s">
        <v>244</v>
      </c>
      <c r="H135" s="177">
        <v>2</v>
      </c>
      <c r="I135" s="178"/>
      <c r="J135" s="179">
        <f>ROUND(I135*H135,2)</f>
        <v>0</v>
      </c>
      <c r="K135" s="175" t="s">
        <v>331</v>
      </c>
      <c r="L135" s="180"/>
      <c r="M135" s="181" t="s">
        <v>19</v>
      </c>
      <c r="N135" s="18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227</v>
      </c>
      <c r="AT135" s="145" t="s">
        <v>223</v>
      </c>
      <c r="AU135" s="145" t="s">
        <v>79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111</v>
      </c>
      <c r="BM135" s="145" t="s">
        <v>475</v>
      </c>
    </row>
    <row r="136" spans="2:65" s="1" customFormat="1" ht="10">
      <c r="B136" s="34"/>
      <c r="D136" s="147" t="s">
        <v>215</v>
      </c>
      <c r="F136" s="148" t="s">
        <v>1726</v>
      </c>
      <c r="I136" s="149"/>
      <c r="L136" s="34"/>
      <c r="M136" s="150"/>
      <c r="T136" s="55"/>
      <c r="AT136" s="19" t="s">
        <v>215</v>
      </c>
      <c r="AU136" s="19" t="s">
        <v>79</v>
      </c>
    </row>
    <row r="137" spans="2:65" s="1" customFormat="1" ht="21.75" customHeight="1">
      <c r="B137" s="34"/>
      <c r="C137" s="173" t="s">
        <v>367</v>
      </c>
      <c r="D137" s="173" t="s">
        <v>223</v>
      </c>
      <c r="E137" s="174" t="s">
        <v>1727</v>
      </c>
      <c r="F137" s="175" t="s">
        <v>1728</v>
      </c>
      <c r="G137" s="176" t="s">
        <v>244</v>
      </c>
      <c r="H137" s="177">
        <v>1</v>
      </c>
      <c r="I137" s="178"/>
      <c r="J137" s="179">
        <f>ROUND(I137*H137,2)</f>
        <v>0</v>
      </c>
      <c r="K137" s="175" t="s">
        <v>331</v>
      </c>
      <c r="L137" s="180"/>
      <c r="M137" s="181" t="s">
        <v>19</v>
      </c>
      <c r="N137" s="18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227</v>
      </c>
      <c r="AT137" s="145" t="s">
        <v>223</v>
      </c>
      <c r="AU137" s="145" t="s">
        <v>79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495</v>
      </c>
    </row>
    <row r="138" spans="2:65" s="1" customFormat="1" ht="10">
      <c r="B138" s="34"/>
      <c r="D138" s="147" t="s">
        <v>215</v>
      </c>
      <c r="F138" s="148" t="s">
        <v>1728</v>
      </c>
      <c r="I138" s="149"/>
      <c r="L138" s="34"/>
      <c r="M138" s="150"/>
      <c r="T138" s="55"/>
      <c r="AT138" s="19" t="s">
        <v>215</v>
      </c>
      <c r="AU138" s="19" t="s">
        <v>79</v>
      </c>
    </row>
    <row r="139" spans="2:65" s="11" customFormat="1" ht="25.9" customHeight="1">
      <c r="B139" s="122"/>
      <c r="D139" s="123" t="s">
        <v>71</v>
      </c>
      <c r="E139" s="124" t="s">
        <v>1510</v>
      </c>
      <c r="F139" s="124" t="s">
        <v>1729</v>
      </c>
      <c r="I139" s="125"/>
      <c r="J139" s="126">
        <f>BK139</f>
        <v>0</v>
      </c>
      <c r="L139" s="122"/>
      <c r="M139" s="127"/>
      <c r="P139" s="128">
        <f>SUM(P140:P173)</f>
        <v>0</v>
      </c>
      <c r="R139" s="128">
        <f>SUM(R140:R173)</f>
        <v>0</v>
      </c>
      <c r="T139" s="129">
        <f>SUM(T140:T173)</f>
        <v>0</v>
      </c>
      <c r="AR139" s="123" t="s">
        <v>79</v>
      </c>
      <c r="AT139" s="130" t="s">
        <v>71</v>
      </c>
      <c r="AU139" s="130" t="s">
        <v>72</v>
      </c>
      <c r="AY139" s="123" t="s">
        <v>207</v>
      </c>
      <c r="BK139" s="131">
        <f>SUM(BK140:BK173)</f>
        <v>0</v>
      </c>
    </row>
    <row r="140" spans="2:65" s="1" customFormat="1" ht="16.5" customHeight="1">
      <c r="B140" s="34"/>
      <c r="C140" s="173" t="s">
        <v>7</v>
      </c>
      <c r="D140" s="173" t="s">
        <v>223</v>
      </c>
      <c r="E140" s="174" t="s">
        <v>1730</v>
      </c>
      <c r="F140" s="175" t="s">
        <v>1731</v>
      </c>
      <c r="G140" s="176" t="s">
        <v>244</v>
      </c>
      <c r="H140" s="177">
        <v>1</v>
      </c>
      <c r="I140" s="178"/>
      <c r="J140" s="179">
        <f>ROUND(I140*H140,2)</f>
        <v>0</v>
      </c>
      <c r="K140" s="175" t="s">
        <v>331</v>
      </c>
      <c r="L140" s="180"/>
      <c r="M140" s="181" t="s">
        <v>19</v>
      </c>
      <c r="N140" s="18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227</v>
      </c>
      <c r="AT140" s="145" t="s">
        <v>223</v>
      </c>
      <c r="AU140" s="145" t="s">
        <v>79</v>
      </c>
      <c r="AY140" s="19" t="s">
        <v>207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79</v>
      </c>
      <c r="BK140" s="146">
        <f>ROUND(I140*H140,2)</f>
        <v>0</v>
      </c>
      <c r="BL140" s="19" t="s">
        <v>111</v>
      </c>
      <c r="BM140" s="145" t="s">
        <v>508</v>
      </c>
    </row>
    <row r="141" spans="2:65" s="1" customFormat="1" ht="10">
      <c r="B141" s="34"/>
      <c r="D141" s="147" t="s">
        <v>215</v>
      </c>
      <c r="F141" s="148" t="s">
        <v>1731</v>
      </c>
      <c r="I141" s="149"/>
      <c r="L141" s="34"/>
      <c r="M141" s="150"/>
      <c r="T141" s="55"/>
      <c r="AT141" s="19" t="s">
        <v>215</v>
      </c>
      <c r="AU141" s="19" t="s">
        <v>79</v>
      </c>
    </row>
    <row r="142" spans="2:65" s="1" customFormat="1" ht="21.75" customHeight="1">
      <c r="B142" s="34"/>
      <c r="C142" s="173" t="s">
        <v>375</v>
      </c>
      <c r="D142" s="173" t="s">
        <v>223</v>
      </c>
      <c r="E142" s="174" t="s">
        <v>1732</v>
      </c>
      <c r="F142" s="175" t="s">
        <v>1733</v>
      </c>
      <c r="G142" s="176" t="s">
        <v>244</v>
      </c>
      <c r="H142" s="177">
        <v>1</v>
      </c>
      <c r="I142" s="178"/>
      <c r="J142" s="179">
        <f>ROUND(I142*H142,2)</f>
        <v>0</v>
      </c>
      <c r="K142" s="175" t="s">
        <v>331</v>
      </c>
      <c r="L142" s="180"/>
      <c r="M142" s="181" t="s">
        <v>19</v>
      </c>
      <c r="N142" s="182" t="s">
        <v>43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227</v>
      </c>
      <c r="AT142" s="145" t="s">
        <v>223</v>
      </c>
      <c r="AU142" s="145" t="s">
        <v>79</v>
      </c>
      <c r="AY142" s="19" t="s">
        <v>207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9" t="s">
        <v>79</v>
      </c>
      <c r="BK142" s="146">
        <f>ROUND(I142*H142,2)</f>
        <v>0</v>
      </c>
      <c r="BL142" s="19" t="s">
        <v>111</v>
      </c>
      <c r="BM142" s="145" t="s">
        <v>523</v>
      </c>
    </row>
    <row r="143" spans="2:65" s="1" customFormat="1" ht="10">
      <c r="B143" s="34"/>
      <c r="D143" s="147" t="s">
        <v>215</v>
      </c>
      <c r="F143" s="148" t="s">
        <v>1733</v>
      </c>
      <c r="I143" s="149"/>
      <c r="L143" s="34"/>
      <c r="M143" s="150"/>
      <c r="T143" s="55"/>
      <c r="AT143" s="19" t="s">
        <v>215</v>
      </c>
      <c r="AU143" s="19" t="s">
        <v>79</v>
      </c>
    </row>
    <row r="144" spans="2:65" s="1" customFormat="1" ht="16.5" customHeight="1">
      <c r="B144" s="34"/>
      <c r="C144" s="173" t="s">
        <v>380</v>
      </c>
      <c r="D144" s="173" t="s">
        <v>223</v>
      </c>
      <c r="E144" s="174" t="s">
        <v>1734</v>
      </c>
      <c r="F144" s="175" t="s">
        <v>1735</v>
      </c>
      <c r="G144" s="176" t="s">
        <v>244</v>
      </c>
      <c r="H144" s="177">
        <v>1</v>
      </c>
      <c r="I144" s="178"/>
      <c r="J144" s="179">
        <f>ROUND(I144*H144,2)</f>
        <v>0</v>
      </c>
      <c r="K144" s="175" t="s">
        <v>331</v>
      </c>
      <c r="L144" s="180"/>
      <c r="M144" s="181" t="s">
        <v>19</v>
      </c>
      <c r="N144" s="18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227</v>
      </c>
      <c r="AT144" s="145" t="s">
        <v>223</v>
      </c>
      <c r="AU144" s="145" t="s">
        <v>79</v>
      </c>
      <c r="AY144" s="19" t="s">
        <v>207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9" t="s">
        <v>79</v>
      </c>
      <c r="BK144" s="146">
        <f>ROUND(I144*H144,2)</f>
        <v>0</v>
      </c>
      <c r="BL144" s="19" t="s">
        <v>111</v>
      </c>
      <c r="BM144" s="145" t="s">
        <v>537</v>
      </c>
    </row>
    <row r="145" spans="2:65" s="1" customFormat="1" ht="10">
      <c r="B145" s="34"/>
      <c r="D145" s="147" t="s">
        <v>215</v>
      </c>
      <c r="F145" s="148" t="s">
        <v>1735</v>
      </c>
      <c r="I145" s="149"/>
      <c r="L145" s="34"/>
      <c r="M145" s="150"/>
      <c r="T145" s="55"/>
      <c r="AT145" s="19" t="s">
        <v>215</v>
      </c>
      <c r="AU145" s="19" t="s">
        <v>79</v>
      </c>
    </row>
    <row r="146" spans="2:65" s="1" customFormat="1" ht="16.5" customHeight="1">
      <c r="B146" s="34"/>
      <c r="C146" s="173" t="s">
        <v>384</v>
      </c>
      <c r="D146" s="173" t="s">
        <v>223</v>
      </c>
      <c r="E146" s="174" t="s">
        <v>1736</v>
      </c>
      <c r="F146" s="175" t="s">
        <v>1737</v>
      </c>
      <c r="G146" s="176" t="s">
        <v>244</v>
      </c>
      <c r="H146" s="177">
        <v>1</v>
      </c>
      <c r="I146" s="178"/>
      <c r="J146" s="179">
        <f>ROUND(I146*H146,2)</f>
        <v>0</v>
      </c>
      <c r="K146" s="175" t="s">
        <v>331</v>
      </c>
      <c r="L146" s="180"/>
      <c r="M146" s="181" t="s">
        <v>19</v>
      </c>
      <c r="N146" s="18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227</v>
      </c>
      <c r="AT146" s="145" t="s">
        <v>223</v>
      </c>
      <c r="AU146" s="145" t="s">
        <v>79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559</v>
      </c>
    </row>
    <row r="147" spans="2:65" s="1" customFormat="1" ht="10">
      <c r="B147" s="34"/>
      <c r="D147" s="147" t="s">
        <v>215</v>
      </c>
      <c r="F147" s="148" t="s">
        <v>1737</v>
      </c>
      <c r="I147" s="149"/>
      <c r="L147" s="34"/>
      <c r="M147" s="150"/>
      <c r="T147" s="55"/>
      <c r="AT147" s="19" t="s">
        <v>215</v>
      </c>
      <c r="AU147" s="19" t="s">
        <v>79</v>
      </c>
    </row>
    <row r="148" spans="2:65" s="1" customFormat="1" ht="16.5" customHeight="1">
      <c r="B148" s="34"/>
      <c r="C148" s="173" t="s">
        <v>388</v>
      </c>
      <c r="D148" s="173" t="s">
        <v>223</v>
      </c>
      <c r="E148" s="174" t="s">
        <v>1738</v>
      </c>
      <c r="F148" s="175" t="s">
        <v>1739</v>
      </c>
      <c r="G148" s="176" t="s">
        <v>244</v>
      </c>
      <c r="H148" s="177">
        <v>2</v>
      </c>
      <c r="I148" s="178"/>
      <c r="J148" s="179">
        <f>ROUND(I148*H148,2)</f>
        <v>0</v>
      </c>
      <c r="K148" s="175" t="s">
        <v>331</v>
      </c>
      <c r="L148" s="180"/>
      <c r="M148" s="181" t="s">
        <v>19</v>
      </c>
      <c r="N148" s="182" t="s">
        <v>43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227</v>
      </c>
      <c r="AT148" s="145" t="s">
        <v>223</v>
      </c>
      <c r="AU148" s="145" t="s">
        <v>79</v>
      </c>
      <c r="AY148" s="19" t="s">
        <v>207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9" t="s">
        <v>79</v>
      </c>
      <c r="BK148" s="146">
        <f>ROUND(I148*H148,2)</f>
        <v>0</v>
      </c>
      <c r="BL148" s="19" t="s">
        <v>111</v>
      </c>
      <c r="BM148" s="145" t="s">
        <v>570</v>
      </c>
    </row>
    <row r="149" spans="2:65" s="1" customFormat="1" ht="10">
      <c r="B149" s="34"/>
      <c r="D149" s="147" t="s">
        <v>215</v>
      </c>
      <c r="F149" s="148" t="s">
        <v>1739</v>
      </c>
      <c r="I149" s="149"/>
      <c r="L149" s="34"/>
      <c r="M149" s="150"/>
      <c r="T149" s="55"/>
      <c r="AT149" s="19" t="s">
        <v>215</v>
      </c>
      <c r="AU149" s="19" t="s">
        <v>79</v>
      </c>
    </row>
    <row r="150" spans="2:65" s="1" customFormat="1" ht="16.5" customHeight="1">
      <c r="B150" s="34"/>
      <c r="C150" s="173" t="s">
        <v>393</v>
      </c>
      <c r="D150" s="173" t="s">
        <v>223</v>
      </c>
      <c r="E150" s="174" t="s">
        <v>1740</v>
      </c>
      <c r="F150" s="175" t="s">
        <v>1741</v>
      </c>
      <c r="G150" s="176" t="s">
        <v>244</v>
      </c>
      <c r="H150" s="177">
        <v>3</v>
      </c>
      <c r="I150" s="178"/>
      <c r="J150" s="179">
        <f>ROUND(I150*H150,2)</f>
        <v>0</v>
      </c>
      <c r="K150" s="175" t="s">
        <v>331</v>
      </c>
      <c r="L150" s="180"/>
      <c r="M150" s="181" t="s">
        <v>19</v>
      </c>
      <c r="N150" s="182" t="s">
        <v>43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227</v>
      </c>
      <c r="AT150" s="145" t="s">
        <v>223</v>
      </c>
      <c r="AU150" s="145" t="s">
        <v>79</v>
      </c>
      <c r="AY150" s="19" t="s">
        <v>207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9" t="s">
        <v>79</v>
      </c>
      <c r="BK150" s="146">
        <f>ROUND(I150*H150,2)</f>
        <v>0</v>
      </c>
      <c r="BL150" s="19" t="s">
        <v>111</v>
      </c>
      <c r="BM150" s="145" t="s">
        <v>582</v>
      </c>
    </row>
    <row r="151" spans="2:65" s="1" customFormat="1" ht="10">
      <c r="B151" s="34"/>
      <c r="D151" s="147" t="s">
        <v>215</v>
      </c>
      <c r="F151" s="148" t="s">
        <v>1741</v>
      </c>
      <c r="I151" s="149"/>
      <c r="L151" s="34"/>
      <c r="M151" s="150"/>
      <c r="T151" s="55"/>
      <c r="AT151" s="19" t="s">
        <v>215</v>
      </c>
      <c r="AU151" s="19" t="s">
        <v>79</v>
      </c>
    </row>
    <row r="152" spans="2:65" s="1" customFormat="1" ht="16.5" customHeight="1">
      <c r="B152" s="34"/>
      <c r="C152" s="173" t="s">
        <v>398</v>
      </c>
      <c r="D152" s="173" t="s">
        <v>223</v>
      </c>
      <c r="E152" s="174" t="s">
        <v>1742</v>
      </c>
      <c r="F152" s="175" t="s">
        <v>1743</v>
      </c>
      <c r="G152" s="176" t="s">
        <v>244</v>
      </c>
      <c r="H152" s="177">
        <v>1</v>
      </c>
      <c r="I152" s="178"/>
      <c r="J152" s="179">
        <f>ROUND(I152*H152,2)</f>
        <v>0</v>
      </c>
      <c r="K152" s="175" t="s">
        <v>331</v>
      </c>
      <c r="L152" s="180"/>
      <c r="M152" s="181" t="s">
        <v>19</v>
      </c>
      <c r="N152" s="18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227</v>
      </c>
      <c r="AT152" s="145" t="s">
        <v>223</v>
      </c>
      <c r="AU152" s="145" t="s">
        <v>79</v>
      </c>
      <c r="AY152" s="19" t="s">
        <v>207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9" t="s">
        <v>79</v>
      </c>
      <c r="BK152" s="146">
        <f>ROUND(I152*H152,2)</f>
        <v>0</v>
      </c>
      <c r="BL152" s="19" t="s">
        <v>111</v>
      </c>
      <c r="BM152" s="145" t="s">
        <v>597</v>
      </c>
    </row>
    <row r="153" spans="2:65" s="1" customFormat="1" ht="10">
      <c r="B153" s="34"/>
      <c r="D153" s="147" t="s">
        <v>215</v>
      </c>
      <c r="F153" s="148" t="s">
        <v>1743</v>
      </c>
      <c r="I153" s="149"/>
      <c r="L153" s="34"/>
      <c r="M153" s="150"/>
      <c r="T153" s="55"/>
      <c r="AT153" s="19" t="s">
        <v>215</v>
      </c>
      <c r="AU153" s="19" t="s">
        <v>79</v>
      </c>
    </row>
    <row r="154" spans="2:65" s="1" customFormat="1" ht="16.5" customHeight="1">
      <c r="B154" s="34"/>
      <c r="C154" s="173" t="s">
        <v>402</v>
      </c>
      <c r="D154" s="173" t="s">
        <v>223</v>
      </c>
      <c r="E154" s="174" t="s">
        <v>1744</v>
      </c>
      <c r="F154" s="175" t="s">
        <v>1745</v>
      </c>
      <c r="G154" s="176" t="s">
        <v>244</v>
      </c>
      <c r="H154" s="177">
        <v>2</v>
      </c>
      <c r="I154" s="178"/>
      <c r="J154" s="179">
        <f>ROUND(I154*H154,2)</f>
        <v>0</v>
      </c>
      <c r="K154" s="175" t="s">
        <v>331</v>
      </c>
      <c r="L154" s="180"/>
      <c r="M154" s="181" t="s">
        <v>19</v>
      </c>
      <c r="N154" s="182" t="s">
        <v>43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227</v>
      </c>
      <c r="AT154" s="145" t="s">
        <v>223</v>
      </c>
      <c r="AU154" s="145" t="s">
        <v>79</v>
      </c>
      <c r="AY154" s="19" t="s">
        <v>207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9" t="s">
        <v>79</v>
      </c>
      <c r="BK154" s="146">
        <f>ROUND(I154*H154,2)</f>
        <v>0</v>
      </c>
      <c r="BL154" s="19" t="s">
        <v>111</v>
      </c>
      <c r="BM154" s="145" t="s">
        <v>614</v>
      </c>
    </row>
    <row r="155" spans="2:65" s="1" customFormat="1" ht="10">
      <c r="B155" s="34"/>
      <c r="D155" s="147" t="s">
        <v>215</v>
      </c>
      <c r="F155" s="148" t="s">
        <v>1745</v>
      </c>
      <c r="I155" s="149"/>
      <c r="L155" s="34"/>
      <c r="M155" s="150"/>
      <c r="T155" s="55"/>
      <c r="AT155" s="19" t="s">
        <v>215</v>
      </c>
      <c r="AU155" s="19" t="s">
        <v>79</v>
      </c>
    </row>
    <row r="156" spans="2:65" s="1" customFormat="1" ht="16.5" customHeight="1">
      <c r="B156" s="34"/>
      <c r="C156" s="173" t="s">
        <v>406</v>
      </c>
      <c r="D156" s="173" t="s">
        <v>223</v>
      </c>
      <c r="E156" s="174" t="s">
        <v>1746</v>
      </c>
      <c r="F156" s="175" t="s">
        <v>1747</v>
      </c>
      <c r="G156" s="176" t="s">
        <v>244</v>
      </c>
      <c r="H156" s="177">
        <v>2</v>
      </c>
      <c r="I156" s="178"/>
      <c r="J156" s="179">
        <f>ROUND(I156*H156,2)</f>
        <v>0</v>
      </c>
      <c r="K156" s="175" t="s">
        <v>331</v>
      </c>
      <c r="L156" s="180"/>
      <c r="M156" s="181" t="s">
        <v>19</v>
      </c>
      <c r="N156" s="18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227</v>
      </c>
      <c r="AT156" s="145" t="s">
        <v>223</v>
      </c>
      <c r="AU156" s="145" t="s">
        <v>79</v>
      </c>
      <c r="AY156" s="19" t="s">
        <v>207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9" t="s">
        <v>79</v>
      </c>
      <c r="BK156" s="146">
        <f>ROUND(I156*H156,2)</f>
        <v>0</v>
      </c>
      <c r="BL156" s="19" t="s">
        <v>111</v>
      </c>
      <c r="BM156" s="145" t="s">
        <v>627</v>
      </c>
    </row>
    <row r="157" spans="2:65" s="1" customFormat="1" ht="10">
      <c r="B157" s="34"/>
      <c r="D157" s="147" t="s">
        <v>215</v>
      </c>
      <c r="F157" s="148" t="s">
        <v>1747</v>
      </c>
      <c r="I157" s="149"/>
      <c r="L157" s="34"/>
      <c r="M157" s="150"/>
      <c r="T157" s="55"/>
      <c r="AT157" s="19" t="s">
        <v>215</v>
      </c>
      <c r="AU157" s="19" t="s">
        <v>79</v>
      </c>
    </row>
    <row r="158" spans="2:65" s="1" customFormat="1" ht="16.5" customHeight="1">
      <c r="B158" s="34"/>
      <c r="C158" s="173" t="s">
        <v>410</v>
      </c>
      <c r="D158" s="173" t="s">
        <v>223</v>
      </c>
      <c r="E158" s="174" t="s">
        <v>1748</v>
      </c>
      <c r="F158" s="175" t="s">
        <v>1749</v>
      </c>
      <c r="G158" s="176" t="s">
        <v>244</v>
      </c>
      <c r="H158" s="177">
        <v>2</v>
      </c>
      <c r="I158" s="178"/>
      <c r="J158" s="179">
        <f>ROUND(I158*H158,2)</f>
        <v>0</v>
      </c>
      <c r="K158" s="175" t="s">
        <v>331</v>
      </c>
      <c r="L158" s="180"/>
      <c r="M158" s="181" t="s">
        <v>19</v>
      </c>
      <c r="N158" s="182" t="s">
        <v>43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227</v>
      </c>
      <c r="AT158" s="145" t="s">
        <v>223</v>
      </c>
      <c r="AU158" s="145" t="s">
        <v>79</v>
      </c>
      <c r="AY158" s="19" t="s">
        <v>207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9" t="s">
        <v>79</v>
      </c>
      <c r="BK158" s="146">
        <f>ROUND(I158*H158,2)</f>
        <v>0</v>
      </c>
      <c r="BL158" s="19" t="s">
        <v>111</v>
      </c>
      <c r="BM158" s="145" t="s">
        <v>642</v>
      </c>
    </row>
    <row r="159" spans="2:65" s="1" customFormat="1" ht="10">
      <c r="B159" s="34"/>
      <c r="D159" s="147" t="s">
        <v>215</v>
      </c>
      <c r="F159" s="148" t="s">
        <v>1749</v>
      </c>
      <c r="I159" s="149"/>
      <c r="L159" s="34"/>
      <c r="M159" s="150"/>
      <c r="T159" s="55"/>
      <c r="AT159" s="19" t="s">
        <v>215</v>
      </c>
      <c r="AU159" s="19" t="s">
        <v>79</v>
      </c>
    </row>
    <row r="160" spans="2:65" s="1" customFormat="1" ht="21.75" customHeight="1">
      <c r="B160" s="34"/>
      <c r="C160" s="173" t="s">
        <v>414</v>
      </c>
      <c r="D160" s="173" t="s">
        <v>223</v>
      </c>
      <c r="E160" s="174" t="s">
        <v>1750</v>
      </c>
      <c r="F160" s="175" t="s">
        <v>1751</v>
      </c>
      <c r="G160" s="176" t="s">
        <v>244</v>
      </c>
      <c r="H160" s="177">
        <v>3</v>
      </c>
      <c r="I160" s="178"/>
      <c r="J160" s="179">
        <f>ROUND(I160*H160,2)</f>
        <v>0</v>
      </c>
      <c r="K160" s="175" t="s">
        <v>331</v>
      </c>
      <c r="L160" s="180"/>
      <c r="M160" s="181" t="s">
        <v>19</v>
      </c>
      <c r="N160" s="18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227</v>
      </c>
      <c r="AT160" s="145" t="s">
        <v>223</v>
      </c>
      <c r="AU160" s="145" t="s">
        <v>79</v>
      </c>
      <c r="AY160" s="19" t="s">
        <v>207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9" t="s">
        <v>79</v>
      </c>
      <c r="BK160" s="146">
        <f>ROUND(I160*H160,2)</f>
        <v>0</v>
      </c>
      <c r="BL160" s="19" t="s">
        <v>111</v>
      </c>
      <c r="BM160" s="145" t="s">
        <v>656</v>
      </c>
    </row>
    <row r="161" spans="2:65" s="1" customFormat="1" ht="10">
      <c r="B161" s="34"/>
      <c r="D161" s="147" t="s">
        <v>215</v>
      </c>
      <c r="F161" s="148" t="s">
        <v>1751</v>
      </c>
      <c r="I161" s="149"/>
      <c r="L161" s="34"/>
      <c r="M161" s="150"/>
      <c r="T161" s="55"/>
      <c r="AT161" s="19" t="s">
        <v>215</v>
      </c>
      <c r="AU161" s="19" t="s">
        <v>79</v>
      </c>
    </row>
    <row r="162" spans="2:65" s="1" customFormat="1" ht="21.75" customHeight="1">
      <c r="B162" s="34"/>
      <c r="C162" s="173" t="s">
        <v>418</v>
      </c>
      <c r="D162" s="173" t="s">
        <v>223</v>
      </c>
      <c r="E162" s="174" t="s">
        <v>1752</v>
      </c>
      <c r="F162" s="175" t="s">
        <v>1753</v>
      </c>
      <c r="G162" s="176" t="s">
        <v>244</v>
      </c>
      <c r="H162" s="177">
        <v>3</v>
      </c>
      <c r="I162" s="178"/>
      <c r="J162" s="179">
        <f>ROUND(I162*H162,2)</f>
        <v>0</v>
      </c>
      <c r="K162" s="175" t="s">
        <v>331</v>
      </c>
      <c r="L162" s="180"/>
      <c r="M162" s="181" t="s">
        <v>19</v>
      </c>
      <c r="N162" s="182" t="s">
        <v>43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227</v>
      </c>
      <c r="AT162" s="145" t="s">
        <v>223</v>
      </c>
      <c r="AU162" s="145" t="s">
        <v>79</v>
      </c>
      <c r="AY162" s="19" t="s">
        <v>207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9" t="s">
        <v>79</v>
      </c>
      <c r="BK162" s="146">
        <f>ROUND(I162*H162,2)</f>
        <v>0</v>
      </c>
      <c r="BL162" s="19" t="s">
        <v>111</v>
      </c>
      <c r="BM162" s="145" t="s">
        <v>557</v>
      </c>
    </row>
    <row r="163" spans="2:65" s="1" customFormat="1" ht="10">
      <c r="B163" s="34"/>
      <c r="D163" s="147" t="s">
        <v>215</v>
      </c>
      <c r="F163" s="148" t="s">
        <v>1753</v>
      </c>
      <c r="I163" s="149"/>
      <c r="L163" s="34"/>
      <c r="M163" s="150"/>
      <c r="T163" s="55"/>
      <c r="AT163" s="19" t="s">
        <v>215</v>
      </c>
      <c r="AU163" s="19" t="s">
        <v>79</v>
      </c>
    </row>
    <row r="164" spans="2:65" s="1" customFormat="1" ht="16.5" customHeight="1">
      <c r="B164" s="34"/>
      <c r="C164" s="173" t="s">
        <v>425</v>
      </c>
      <c r="D164" s="173" t="s">
        <v>223</v>
      </c>
      <c r="E164" s="174" t="s">
        <v>1754</v>
      </c>
      <c r="F164" s="175" t="s">
        <v>1755</v>
      </c>
      <c r="G164" s="176" t="s">
        <v>244</v>
      </c>
      <c r="H164" s="177">
        <v>1</v>
      </c>
      <c r="I164" s="178"/>
      <c r="J164" s="179">
        <f>ROUND(I164*H164,2)</f>
        <v>0</v>
      </c>
      <c r="K164" s="175" t="s">
        <v>331</v>
      </c>
      <c r="L164" s="180"/>
      <c r="M164" s="181" t="s">
        <v>19</v>
      </c>
      <c r="N164" s="18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227</v>
      </c>
      <c r="AT164" s="145" t="s">
        <v>223</v>
      </c>
      <c r="AU164" s="145" t="s">
        <v>79</v>
      </c>
      <c r="AY164" s="19" t="s">
        <v>207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9" t="s">
        <v>79</v>
      </c>
      <c r="BK164" s="146">
        <f>ROUND(I164*H164,2)</f>
        <v>0</v>
      </c>
      <c r="BL164" s="19" t="s">
        <v>111</v>
      </c>
      <c r="BM164" s="145" t="s">
        <v>672</v>
      </c>
    </row>
    <row r="165" spans="2:65" s="1" customFormat="1" ht="10">
      <c r="B165" s="34"/>
      <c r="D165" s="147" t="s">
        <v>215</v>
      </c>
      <c r="F165" s="148" t="s">
        <v>1755</v>
      </c>
      <c r="I165" s="149"/>
      <c r="L165" s="34"/>
      <c r="M165" s="150"/>
      <c r="T165" s="55"/>
      <c r="AT165" s="19" t="s">
        <v>215</v>
      </c>
      <c r="AU165" s="19" t="s">
        <v>79</v>
      </c>
    </row>
    <row r="166" spans="2:65" s="1" customFormat="1" ht="16.5" customHeight="1">
      <c r="B166" s="34"/>
      <c r="C166" s="173" t="s">
        <v>431</v>
      </c>
      <c r="D166" s="173" t="s">
        <v>223</v>
      </c>
      <c r="E166" s="174" t="s">
        <v>1756</v>
      </c>
      <c r="F166" s="175" t="s">
        <v>1757</v>
      </c>
      <c r="G166" s="176" t="s">
        <v>244</v>
      </c>
      <c r="H166" s="177">
        <v>1</v>
      </c>
      <c r="I166" s="178"/>
      <c r="J166" s="179">
        <f>ROUND(I166*H166,2)</f>
        <v>0</v>
      </c>
      <c r="K166" s="175" t="s">
        <v>331</v>
      </c>
      <c r="L166" s="180"/>
      <c r="M166" s="181" t="s">
        <v>19</v>
      </c>
      <c r="N166" s="182" t="s">
        <v>43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227</v>
      </c>
      <c r="AT166" s="145" t="s">
        <v>223</v>
      </c>
      <c r="AU166" s="145" t="s">
        <v>79</v>
      </c>
      <c r="AY166" s="19" t="s">
        <v>207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9" t="s">
        <v>79</v>
      </c>
      <c r="BK166" s="146">
        <f>ROUND(I166*H166,2)</f>
        <v>0</v>
      </c>
      <c r="BL166" s="19" t="s">
        <v>111</v>
      </c>
      <c r="BM166" s="145" t="s">
        <v>683</v>
      </c>
    </row>
    <row r="167" spans="2:65" s="1" customFormat="1" ht="10">
      <c r="B167" s="34"/>
      <c r="D167" s="147" t="s">
        <v>215</v>
      </c>
      <c r="F167" s="148" t="s">
        <v>1757</v>
      </c>
      <c r="I167" s="149"/>
      <c r="L167" s="34"/>
      <c r="M167" s="150"/>
      <c r="T167" s="55"/>
      <c r="AT167" s="19" t="s">
        <v>215</v>
      </c>
      <c r="AU167" s="19" t="s">
        <v>79</v>
      </c>
    </row>
    <row r="168" spans="2:65" s="1" customFormat="1" ht="16.5" customHeight="1">
      <c r="B168" s="34"/>
      <c r="C168" s="173" t="s">
        <v>452</v>
      </c>
      <c r="D168" s="173" t="s">
        <v>223</v>
      </c>
      <c r="E168" s="174" t="s">
        <v>1758</v>
      </c>
      <c r="F168" s="175" t="s">
        <v>1759</v>
      </c>
      <c r="G168" s="176" t="s">
        <v>244</v>
      </c>
      <c r="H168" s="177">
        <v>1</v>
      </c>
      <c r="I168" s="178"/>
      <c r="J168" s="179">
        <f>ROUND(I168*H168,2)</f>
        <v>0</v>
      </c>
      <c r="K168" s="175" t="s">
        <v>331</v>
      </c>
      <c r="L168" s="180"/>
      <c r="M168" s="181" t="s">
        <v>19</v>
      </c>
      <c r="N168" s="18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227</v>
      </c>
      <c r="AT168" s="145" t="s">
        <v>223</v>
      </c>
      <c r="AU168" s="145" t="s">
        <v>79</v>
      </c>
      <c r="AY168" s="19" t="s">
        <v>207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9" t="s">
        <v>79</v>
      </c>
      <c r="BK168" s="146">
        <f>ROUND(I168*H168,2)</f>
        <v>0</v>
      </c>
      <c r="BL168" s="19" t="s">
        <v>111</v>
      </c>
      <c r="BM168" s="145" t="s">
        <v>702</v>
      </c>
    </row>
    <row r="169" spans="2:65" s="1" customFormat="1" ht="10">
      <c r="B169" s="34"/>
      <c r="D169" s="147" t="s">
        <v>215</v>
      </c>
      <c r="F169" s="148" t="s">
        <v>1759</v>
      </c>
      <c r="I169" s="149"/>
      <c r="L169" s="34"/>
      <c r="M169" s="150"/>
      <c r="T169" s="55"/>
      <c r="AT169" s="19" t="s">
        <v>215</v>
      </c>
      <c r="AU169" s="19" t="s">
        <v>79</v>
      </c>
    </row>
    <row r="170" spans="2:65" s="1" customFormat="1" ht="16.5" customHeight="1">
      <c r="B170" s="34"/>
      <c r="C170" s="173" t="s">
        <v>461</v>
      </c>
      <c r="D170" s="173" t="s">
        <v>223</v>
      </c>
      <c r="E170" s="174" t="s">
        <v>1760</v>
      </c>
      <c r="F170" s="175" t="s">
        <v>1761</v>
      </c>
      <c r="G170" s="176" t="s">
        <v>244</v>
      </c>
      <c r="H170" s="177">
        <v>1</v>
      </c>
      <c r="I170" s="178"/>
      <c r="J170" s="179">
        <f>ROUND(I170*H170,2)</f>
        <v>0</v>
      </c>
      <c r="K170" s="175" t="s">
        <v>331</v>
      </c>
      <c r="L170" s="180"/>
      <c r="M170" s="181" t="s">
        <v>19</v>
      </c>
      <c r="N170" s="18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227</v>
      </c>
      <c r="AT170" s="145" t="s">
        <v>223</v>
      </c>
      <c r="AU170" s="145" t="s">
        <v>79</v>
      </c>
      <c r="AY170" s="19" t="s">
        <v>207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9" t="s">
        <v>79</v>
      </c>
      <c r="BK170" s="146">
        <f>ROUND(I170*H170,2)</f>
        <v>0</v>
      </c>
      <c r="BL170" s="19" t="s">
        <v>111</v>
      </c>
      <c r="BM170" s="145" t="s">
        <v>716</v>
      </c>
    </row>
    <row r="171" spans="2:65" s="1" customFormat="1" ht="10">
      <c r="B171" s="34"/>
      <c r="D171" s="147" t="s">
        <v>215</v>
      </c>
      <c r="F171" s="148" t="s">
        <v>1761</v>
      </c>
      <c r="I171" s="149"/>
      <c r="L171" s="34"/>
      <c r="M171" s="150"/>
      <c r="T171" s="55"/>
      <c r="AT171" s="19" t="s">
        <v>215</v>
      </c>
      <c r="AU171" s="19" t="s">
        <v>79</v>
      </c>
    </row>
    <row r="172" spans="2:65" s="1" customFormat="1" ht="16.5" customHeight="1">
      <c r="B172" s="34"/>
      <c r="C172" s="173" t="s">
        <v>467</v>
      </c>
      <c r="D172" s="173" t="s">
        <v>223</v>
      </c>
      <c r="E172" s="174" t="s">
        <v>1762</v>
      </c>
      <c r="F172" s="175" t="s">
        <v>1763</v>
      </c>
      <c r="G172" s="176" t="s">
        <v>244</v>
      </c>
      <c r="H172" s="177">
        <v>1</v>
      </c>
      <c r="I172" s="178"/>
      <c r="J172" s="179">
        <f>ROUND(I172*H172,2)</f>
        <v>0</v>
      </c>
      <c r="K172" s="175" t="s">
        <v>331</v>
      </c>
      <c r="L172" s="180"/>
      <c r="M172" s="181" t="s">
        <v>19</v>
      </c>
      <c r="N172" s="182" t="s">
        <v>43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227</v>
      </c>
      <c r="AT172" s="145" t="s">
        <v>223</v>
      </c>
      <c r="AU172" s="145" t="s">
        <v>79</v>
      </c>
      <c r="AY172" s="19" t="s">
        <v>207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9" t="s">
        <v>79</v>
      </c>
      <c r="BK172" s="146">
        <f>ROUND(I172*H172,2)</f>
        <v>0</v>
      </c>
      <c r="BL172" s="19" t="s">
        <v>111</v>
      </c>
      <c r="BM172" s="145" t="s">
        <v>734</v>
      </c>
    </row>
    <row r="173" spans="2:65" s="1" customFormat="1" ht="10">
      <c r="B173" s="34"/>
      <c r="D173" s="147" t="s">
        <v>215</v>
      </c>
      <c r="F173" s="148" t="s">
        <v>1763</v>
      </c>
      <c r="I173" s="149"/>
      <c r="L173" s="34"/>
      <c r="M173" s="150"/>
      <c r="T173" s="55"/>
      <c r="AT173" s="19" t="s">
        <v>215</v>
      </c>
      <c r="AU173" s="19" t="s">
        <v>79</v>
      </c>
    </row>
    <row r="174" spans="2:65" s="11" customFormat="1" ht="25.9" customHeight="1">
      <c r="B174" s="122"/>
      <c r="D174" s="123" t="s">
        <v>71</v>
      </c>
      <c r="E174" s="124" t="s">
        <v>1536</v>
      </c>
      <c r="F174" s="124" t="s">
        <v>1764</v>
      </c>
      <c r="I174" s="125"/>
      <c r="J174" s="126">
        <f>BK174</f>
        <v>0</v>
      </c>
      <c r="L174" s="122"/>
      <c r="M174" s="127"/>
      <c r="P174" s="128">
        <f>SUM(P175:P190)</f>
        <v>0</v>
      </c>
      <c r="R174" s="128">
        <f>SUM(R175:R190)</f>
        <v>0</v>
      </c>
      <c r="T174" s="129">
        <f>SUM(T175:T190)</f>
        <v>0</v>
      </c>
      <c r="AR174" s="123" t="s">
        <v>79</v>
      </c>
      <c r="AT174" s="130" t="s">
        <v>71</v>
      </c>
      <c r="AU174" s="130" t="s">
        <v>72</v>
      </c>
      <c r="AY174" s="123" t="s">
        <v>207</v>
      </c>
      <c r="BK174" s="131">
        <f>SUM(BK175:BK190)</f>
        <v>0</v>
      </c>
    </row>
    <row r="175" spans="2:65" s="1" customFormat="1" ht="16.5" customHeight="1">
      <c r="B175" s="34"/>
      <c r="C175" s="134" t="s">
        <v>475</v>
      </c>
      <c r="D175" s="134" t="s">
        <v>209</v>
      </c>
      <c r="E175" s="135" t="s">
        <v>1765</v>
      </c>
      <c r="F175" s="136" t="s">
        <v>1766</v>
      </c>
      <c r="G175" s="137" t="s">
        <v>244</v>
      </c>
      <c r="H175" s="138">
        <v>1</v>
      </c>
      <c r="I175" s="139"/>
      <c r="J175" s="140">
        <f>ROUND(I175*H175,2)</f>
        <v>0</v>
      </c>
      <c r="K175" s="136" t="s">
        <v>331</v>
      </c>
      <c r="L175" s="34"/>
      <c r="M175" s="141" t="s">
        <v>19</v>
      </c>
      <c r="N175" s="142" t="s">
        <v>43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111</v>
      </c>
      <c r="AT175" s="145" t="s">
        <v>209</v>
      </c>
      <c r="AU175" s="145" t="s">
        <v>79</v>
      </c>
      <c r="AY175" s="19" t="s">
        <v>207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9" t="s">
        <v>79</v>
      </c>
      <c r="BK175" s="146">
        <f>ROUND(I175*H175,2)</f>
        <v>0</v>
      </c>
      <c r="BL175" s="19" t="s">
        <v>111</v>
      </c>
      <c r="BM175" s="145" t="s">
        <v>747</v>
      </c>
    </row>
    <row r="176" spans="2:65" s="1" customFormat="1" ht="10">
      <c r="B176" s="34"/>
      <c r="D176" s="147" t="s">
        <v>215</v>
      </c>
      <c r="F176" s="148" t="s">
        <v>1766</v>
      </c>
      <c r="I176" s="149"/>
      <c r="L176" s="34"/>
      <c r="M176" s="150"/>
      <c r="T176" s="55"/>
      <c r="AT176" s="19" t="s">
        <v>215</v>
      </c>
      <c r="AU176" s="19" t="s">
        <v>79</v>
      </c>
    </row>
    <row r="177" spans="2:65" s="1" customFormat="1" ht="16.5" customHeight="1">
      <c r="B177" s="34"/>
      <c r="C177" s="134" t="s">
        <v>481</v>
      </c>
      <c r="D177" s="134" t="s">
        <v>209</v>
      </c>
      <c r="E177" s="135" t="s">
        <v>1767</v>
      </c>
      <c r="F177" s="136" t="s">
        <v>1768</v>
      </c>
      <c r="G177" s="137" t="s">
        <v>244</v>
      </c>
      <c r="H177" s="138">
        <v>1</v>
      </c>
      <c r="I177" s="139"/>
      <c r="J177" s="140">
        <f>ROUND(I177*H177,2)</f>
        <v>0</v>
      </c>
      <c r="K177" s="136" t="s">
        <v>331</v>
      </c>
      <c r="L177" s="34"/>
      <c r="M177" s="141" t="s">
        <v>19</v>
      </c>
      <c r="N177" s="142" t="s">
        <v>43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111</v>
      </c>
      <c r="AT177" s="145" t="s">
        <v>209</v>
      </c>
      <c r="AU177" s="145" t="s">
        <v>79</v>
      </c>
      <c r="AY177" s="19" t="s">
        <v>207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9" t="s">
        <v>79</v>
      </c>
      <c r="BK177" s="146">
        <f>ROUND(I177*H177,2)</f>
        <v>0</v>
      </c>
      <c r="BL177" s="19" t="s">
        <v>111</v>
      </c>
      <c r="BM177" s="145" t="s">
        <v>763</v>
      </c>
    </row>
    <row r="178" spans="2:65" s="1" customFormat="1" ht="10">
      <c r="B178" s="34"/>
      <c r="D178" s="147" t="s">
        <v>215</v>
      </c>
      <c r="F178" s="148" t="s">
        <v>1769</v>
      </c>
      <c r="I178" s="149"/>
      <c r="L178" s="34"/>
      <c r="M178" s="150"/>
      <c r="T178" s="55"/>
      <c r="AT178" s="19" t="s">
        <v>215</v>
      </c>
      <c r="AU178" s="19" t="s">
        <v>79</v>
      </c>
    </row>
    <row r="179" spans="2:65" s="1" customFormat="1" ht="16.5" customHeight="1">
      <c r="B179" s="34"/>
      <c r="C179" s="134" t="s">
        <v>495</v>
      </c>
      <c r="D179" s="134" t="s">
        <v>209</v>
      </c>
      <c r="E179" s="135" t="s">
        <v>1770</v>
      </c>
      <c r="F179" s="136" t="s">
        <v>1771</v>
      </c>
      <c r="G179" s="137" t="s">
        <v>244</v>
      </c>
      <c r="H179" s="138">
        <v>1</v>
      </c>
      <c r="I179" s="139"/>
      <c r="J179" s="140">
        <f>ROUND(I179*H179,2)</f>
        <v>0</v>
      </c>
      <c r="K179" s="136" t="s">
        <v>331</v>
      </c>
      <c r="L179" s="34"/>
      <c r="M179" s="141" t="s">
        <v>19</v>
      </c>
      <c r="N179" s="142" t="s">
        <v>43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111</v>
      </c>
      <c r="AT179" s="145" t="s">
        <v>209</v>
      </c>
      <c r="AU179" s="145" t="s">
        <v>79</v>
      </c>
      <c r="AY179" s="19" t="s">
        <v>207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9" t="s">
        <v>79</v>
      </c>
      <c r="BK179" s="146">
        <f>ROUND(I179*H179,2)</f>
        <v>0</v>
      </c>
      <c r="BL179" s="19" t="s">
        <v>111</v>
      </c>
      <c r="BM179" s="145" t="s">
        <v>778</v>
      </c>
    </row>
    <row r="180" spans="2:65" s="1" customFormat="1" ht="10">
      <c r="B180" s="34"/>
      <c r="D180" s="147" t="s">
        <v>215</v>
      </c>
      <c r="F180" s="148" t="s">
        <v>1771</v>
      </c>
      <c r="I180" s="149"/>
      <c r="L180" s="34"/>
      <c r="M180" s="150"/>
      <c r="T180" s="55"/>
      <c r="AT180" s="19" t="s">
        <v>215</v>
      </c>
      <c r="AU180" s="19" t="s">
        <v>79</v>
      </c>
    </row>
    <row r="181" spans="2:65" s="1" customFormat="1" ht="16.5" customHeight="1">
      <c r="B181" s="34"/>
      <c r="C181" s="134" t="s">
        <v>501</v>
      </c>
      <c r="D181" s="134" t="s">
        <v>209</v>
      </c>
      <c r="E181" s="135" t="s">
        <v>1772</v>
      </c>
      <c r="F181" s="136" t="s">
        <v>1773</v>
      </c>
      <c r="G181" s="137" t="s">
        <v>244</v>
      </c>
      <c r="H181" s="138">
        <v>1</v>
      </c>
      <c r="I181" s="139"/>
      <c r="J181" s="140">
        <f>ROUND(I181*H181,2)</f>
        <v>0</v>
      </c>
      <c r="K181" s="136" t="s">
        <v>331</v>
      </c>
      <c r="L181" s="34"/>
      <c r="M181" s="141" t="s">
        <v>19</v>
      </c>
      <c r="N181" s="142" t="s">
        <v>43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111</v>
      </c>
      <c r="AT181" s="145" t="s">
        <v>209</v>
      </c>
      <c r="AU181" s="145" t="s">
        <v>79</v>
      </c>
      <c r="AY181" s="19" t="s">
        <v>207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9" t="s">
        <v>79</v>
      </c>
      <c r="BK181" s="146">
        <f>ROUND(I181*H181,2)</f>
        <v>0</v>
      </c>
      <c r="BL181" s="19" t="s">
        <v>111</v>
      </c>
      <c r="BM181" s="145" t="s">
        <v>791</v>
      </c>
    </row>
    <row r="182" spans="2:65" s="1" customFormat="1" ht="10">
      <c r="B182" s="34"/>
      <c r="D182" s="147" t="s">
        <v>215</v>
      </c>
      <c r="F182" s="148" t="s">
        <v>1773</v>
      </c>
      <c r="I182" s="149"/>
      <c r="L182" s="34"/>
      <c r="M182" s="150"/>
      <c r="T182" s="55"/>
      <c r="AT182" s="19" t="s">
        <v>215</v>
      </c>
      <c r="AU182" s="19" t="s">
        <v>79</v>
      </c>
    </row>
    <row r="183" spans="2:65" s="1" customFormat="1" ht="16.5" customHeight="1">
      <c r="B183" s="34"/>
      <c r="C183" s="134" t="s">
        <v>508</v>
      </c>
      <c r="D183" s="134" t="s">
        <v>209</v>
      </c>
      <c r="E183" s="135" t="s">
        <v>1774</v>
      </c>
      <c r="F183" s="136" t="s">
        <v>1775</v>
      </c>
      <c r="G183" s="137" t="s">
        <v>244</v>
      </c>
      <c r="H183" s="138">
        <v>1</v>
      </c>
      <c r="I183" s="139"/>
      <c r="J183" s="140">
        <f>ROUND(I183*H183,2)</f>
        <v>0</v>
      </c>
      <c r="K183" s="136" t="s">
        <v>331</v>
      </c>
      <c r="L183" s="34"/>
      <c r="M183" s="141" t="s">
        <v>19</v>
      </c>
      <c r="N183" s="142" t="s">
        <v>43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111</v>
      </c>
      <c r="AT183" s="145" t="s">
        <v>209</v>
      </c>
      <c r="AU183" s="145" t="s">
        <v>79</v>
      </c>
      <c r="AY183" s="19" t="s">
        <v>207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9" t="s">
        <v>79</v>
      </c>
      <c r="BK183" s="146">
        <f>ROUND(I183*H183,2)</f>
        <v>0</v>
      </c>
      <c r="BL183" s="19" t="s">
        <v>111</v>
      </c>
      <c r="BM183" s="145" t="s">
        <v>805</v>
      </c>
    </row>
    <row r="184" spans="2:65" s="1" customFormat="1" ht="10">
      <c r="B184" s="34"/>
      <c r="D184" s="147" t="s">
        <v>215</v>
      </c>
      <c r="F184" s="148" t="s">
        <v>1775</v>
      </c>
      <c r="I184" s="149"/>
      <c r="L184" s="34"/>
      <c r="M184" s="150"/>
      <c r="T184" s="55"/>
      <c r="AT184" s="19" t="s">
        <v>215</v>
      </c>
      <c r="AU184" s="19" t="s">
        <v>79</v>
      </c>
    </row>
    <row r="185" spans="2:65" s="1" customFormat="1" ht="16.5" customHeight="1">
      <c r="B185" s="34"/>
      <c r="C185" s="134" t="s">
        <v>515</v>
      </c>
      <c r="D185" s="134" t="s">
        <v>209</v>
      </c>
      <c r="E185" s="135" t="s">
        <v>1776</v>
      </c>
      <c r="F185" s="136" t="s">
        <v>1777</v>
      </c>
      <c r="G185" s="137" t="s">
        <v>244</v>
      </c>
      <c r="H185" s="138">
        <v>1</v>
      </c>
      <c r="I185" s="139"/>
      <c r="J185" s="140">
        <f>ROUND(I185*H185,2)</f>
        <v>0</v>
      </c>
      <c r="K185" s="136" t="s">
        <v>331</v>
      </c>
      <c r="L185" s="34"/>
      <c r="M185" s="141" t="s">
        <v>19</v>
      </c>
      <c r="N185" s="142" t="s">
        <v>43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111</v>
      </c>
      <c r="AT185" s="145" t="s">
        <v>209</v>
      </c>
      <c r="AU185" s="145" t="s">
        <v>79</v>
      </c>
      <c r="AY185" s="19" t="s">
        <v>207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9" t="s">
        <v>79</v>
      </c>
      <c r="BK185" s="146">
        <f>ROUND(I185*H185,2)</f>
        <v>0</v>
      </c>
      <c r="BL185" s="19" t="s">
        <v>111</v>
      </c>
      <c r="BM185" s="145" t="s">
        <v>832</v>
      </c>
    </row>
    <row r="186" spans="2:65" s="1" customFormat="1" ht="10">
      <c r="B186" s="34"/>
      <c r="D186" s="147" t="s">
        <v>215</v>
      </c>
      <c r="F186" s="148" t="s">
        <v>1777</v>
      </c>
      <c r="I186" s="149"/>
      <c r="L186" s="34"/>
      <c r="M186" s="150"/>
      <c r="T186" s="55"/>
      <c r="AT186" s="19" t="s">
        <v>215</v>
      </c>
      <c r="AU186" s="19" t="s">
        <v>79</v>
      </c>
    </row>
    <row r="187" spans="2:65" s="1" customFormat="1" ht="16.5" customHeight="1">
      <c r="B187" s="34"/>
      <c r="C187" s="134" t="s">
        <v>523</v>
      </c>
      <c r="D187" s="134" t="s">
        <v>209</v>
      </c>
      <c r="E187" s="135" t="s">
        <v>1778</v>
      </c>
      <c r="F187" s="136" t="s">
        <v>1779</v>
      </c>
      <c r="G187" s="137" t="s">
        <v>244</v>
      </c>
      <c r="H187" s="138">
        <v>1</v>
      </c>
      <c r="I187" s="139"/>
      <c r="J187" s="140">
        <f>ROUND(I187*H187,2)</f>
        <v>0</v>
      </c>
      <c r="K187" s="136" t="s">
        <v>331</v>
      </c>
      <c r="L187" s="34"/>
      <c r="M187" s="141" t="s">
        <v>19</v>
      </c>
      <c r="N187" s="142" t="s">
        <v>43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111</v>
      </c>
      <c r="AT187" s="145" t="s">
        <v>209</v>
      </c>
      <c r="AU187" s="145" t="s">
        <v>79</v>
      </c>
      <c r="AY187" s="19" t="s">
        <v>207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9" t="s">
        <v>79</v>
      </c>
      <c r="BK187" s="146">
        <f>ROUND(I187*H187,2)</f>
        <v>0</v>
      </c>
      <c r="BL187" s="19" t="s">
        <v>111</v>
      </c>
      <c r="BM187" s="145" t="s">
        <v>859</v>
      </c>
    </row>
    <row r="188" spans="2:65" s="1" customFormat="1" ht="10">
      <c r="B188" s="34"/>
      <c r="D188" s="147" t="s">
        <v>215</v>
      </c>
      <c r="F188" s="148" t="s">
        <v>1779</v>
      </c>
      <c r="I188" s="149"/>
      <c r="L188" s="34"/>
      <c r="M188" s="150"/>
      <c r="T188" s="55"/>
      <c r="AT188" s="19" t="s">
        <v>215</v>
      </c>
      <c r="AU188" s="19" t="s">
        <v>79</v>
      </c>
    </row>
    <row r="189" spans="2:65" s="1" customFormat="1" ht="16.5" customHeight="1">
      <c r="B189" s="34"/>
      <c r="C189" s="134" t="s">
        <v>531</v>
      </c>
      <c r="D189" s="134" t="s">
        <v>209</v>
      </c>
      <c r="E189" s="135" t="s">
        <v>1780</v>
      </c>
      <c r="F189" s="136" t="s">
        <v>1781</v>
      </c>
      <c r="G189" s="137" t="s">
        <v>244</v>
      </c>
      <c r="H189" s="138">
        <v>1</v>
      </c>
      <c r="I189" s="139"/>
      <c r="J189" s="140">
        <f>ROUND(I189*H189,2)</f>
        <v>0</v>
      </c>
      <c r="K189" s="136" t="s">
        <v>331</v>
      </c>
      <c r="L189" s="34"/>
      <c r="M189" s="141" t="s">
        <v>19</v>
      </c>
      <c r="N189" s="142" t="s">
        <v>43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111</v>
      </c>
      <c r="AT189" s="145" t="s">
        <v>209</v>
      </c>
      <c r="AU189" s="145" t="s">
        <v>79</v>
      </c>
      <c r="AY189" s="19" t="s">
        <v>207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9" t="s">
        <v>79</v>
      </c>
      <c r="BK189" s="146">
        <f>ROUND(I189*H189,2)</f>
        <v>0</v>
      </c>
      <c r="BL189" s="19" t="s">
        <v>111</v>
      </c>
      <c r="BM189" s="145" t="s">
        <v>871</v>
      </c>
    </row>
    <row r="190" spans="2:65" s="1" customFormat="1" ht="10">
      <c r="B190" s="34"/>
      <c r="D190" s="147" t="s">
        <v>215</v>
      </c>
      <c r="F190" s="148" t="s">
        <v>1781</v>
      </c>
      <c r="I190" s="149"/>
      <c r="L190" s="34"/>
      <c r="M190" s="150"/>
      <c r="T190" s="55"/>
      <c r="AT190" s="19" t="s">
        <v>215</v>
      </c>
      <c r="AU190" s="19" t="s">
        <v>79</v>
      </c>
    </row>
    <row r="191" spans="2:65" s="11" customFormat="1" ht="25.9" customHeight="1">
      <c r="B191" s="122"/>
      <c r="D191" s="123" t="s">
        <v>71</v>
      </c>
      <c r="E191" s="124" t="s">
        <v>1782</v>
      </c>
      <c r="F191" s="124" t="s">
        <v>1783</v>
      </c>
      <c r="I191" s="125"/>
      <c r="J191" s="126">
        <f>BK191</f>
        <v>0</v>
      </c>
      <c r="L191" s="122"/>
      <c r="M191" s="127"/>
      <c r="P191" s="128">
        <f>SUM(P192:P247)</f>
        <v>0</v>
      </c>
      <c r="R191" s="128">
        <f>SUM(R192:R247)</f>
        <v>0</v>
      </c>
      <c r="T191" s="129">
        <f>SUM(T192:T247)</f>
        <v>0</v>
      </c>
      <c r="AR191" s="123" t="s">
        <v>79</v>
      </c>
      <c r="AT191" s="130" t="s">
        <v>71</v>
      </c>
      <c r="AU191" s="130" t="s">
        <v>72</v>
      </c>
      <c r="AY191" s="123" t="s">
        <v>207</v>
      </c>
      <c r="BK191" s="131">
        <f>SUM(BK192:BK247)</f>
        <v>0</v>
      </c>
    </row>
    <row r="192" spans="2:65" s="1" customFormat="1" ht="16.5" customHeight="1">
      <c r="B192" s="34"/>
      <c r="C192" s="134" t="s">
        <v>537</v>
      </c>
      <c r="D192" s="134" t="s">
        <v>209</v>
      </c>
      <c r="E192" s="135" t="s">
        <v>1784</v>
      </c>
      <c r="F192" s="136" t="s">
        <v>1785</v>
      </c>
      <c r="G192" s="137" t="s">
        <v>654</v>
      </c>
      <c r="H192" s="138">
        <v>185</v>
      </c>
      <c r="I192" s="139"/>
      <c r="J192" s="140">
        <f>ROUND(I192*H192,2)</f>
        <v>0</v>
      </c>
      <c r="K192" s="136" t="s">
        <v>331</v>
      </c>
      <c r="L192" s="34"/>
      <c r="M192" s="141" t="s">
        <v>19</v>
      </c>
      <c r="N192" s="142" t="s">
        <v>43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111</v>
      </c>
      <c r="AT192" s="145" t="s">
        <v>209</v>
      </c>
      <c r="AU192" s="145" t="s">
        <v>79</v>
      </c>
      <c r="AY192" s="19" t="s">
        <v>207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9" t="s">
        <v>79</v>
      </c>
      <c r="BK192" s="146">
        <f>ROUND(I192*H192,2)</f>
        <v>0</v>
      </c>
      <c r="BL192" s="19" t="s">
        <v>111</v>
      </c>
      <c r="BM192" s="145" t="s">
        <v>886</v>
      </c>
    </row>
    <row r="193" spans="2:65" s="1" customFormat="1" ht="10">
      <c r="B193" s="34"/>
      <c r="D193" s="147" t="s">
        <v>215</v>
      </c>
      <c r="F193" s="148" t="s">
        <v>1785</v>
      </c>
      <c r="I193" s="149"/>
      <c r="L193" s="34"/>
      <c r="M193" s="150"/>
      <c r="T193" s="55"/>
      <c r="AT193" s="19" t="s">
        <v>215</v>
      </c>
      <c r="AU193" s="19" t="s">
        <v>79</v>
      </c>
    </row>
    <row r="194" spans="2:65" s="1" customFormat="1" ht="16.5" customHeight="1">
      <c r="B194" s="34"/>
      <c r="C194" s="134" t="s">
        <v>543</v>
      </c>
      <c r="D194" s="134" t="s">
        <v>209</v>
      </c>
      <c r="E194" s="135" t="s">
        <v>1786</v>
      </c>
      <c r="F194" s="136" t="s">
        <v>1787</v>
      </c>
      <c r="G194" s="137" t="s">
        <v>654</v>
      </c>
      <c r="H194" s="138">
        <v>80</v>
      </c>
      <c r="I194" s="139"/>
      <c r="J194" s="140">
        <f>ROUND(I194*H194,2)</f>
        <v>0</v>
      </c>
      <c r="K194" s="136" t="s">
        <v>331</v>
      </c>
      <c r="L194" s="34"/>
      <c r="M194" s="141" t="s">
        <v>19</v>
      </c>
      <c r="N194" s="142" t="s">
        <v>43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111</v>
      </c>
      <c r="AT194" s="145" t="s">
        <v>209</v>
      </c>
      <c r="AU194" s="145" t="s">
        <v>79</v>
      </c>
      <c r="AY194" s="19" t="s">
        <v>207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9" t="s">
        <v>79</v>
      </c>
      <c r="BK194" s="146">
        <f>ROUND(I194*H194,2)</f>
        <v>0</v>
      </c>
      <c r="BL194" s="19" t="s">
        <v>111</v>
      </c>
      <c r="BM194" s="145" t="s">
        <v>603</v>
      </c>
    </row>
    <row r="195" spans="2:65" s="1" customFormat="1" ht="10">
      <c r="B195" s="34"/>
      <c r="D195" s="147" t="s">
        <v>215</v>
      </c>
      <c r="F195" s="148" t="s">
        <v>1787</v>
      </c>
      <c r="I195" s="149"/>
      <c r="L195" s="34"/>
      <c r="M195" s="150"/>
      <c r="T195" s="55"/>
      <c r="AT195" s="19" t="s">
        <v>215</v>
      </c>
      <c r="AU195" s="19" t="s">
        <v>79</v>
      </c>
    </row>
    <row r="196" spans="2:65" s="1" customFormat="1" ht="16.5" customHeight="1">
      <c r="B196" s="34"/>
      <c r="C196" s="134" t="s">
        <v>559</v>
      </c>
      <c r="D196" s="134" t="s">
        <v>209</v>
      </c>
      <c r="E196" s="135" t="s">
        <v>1788</v>
      </c>
      <c r="F196" s="136" t="s">
        <v>1789</v>
      </c>
      <c r="G196" s="137" t="s">
        <v>654</v>
      </c>
      <c r="H196" s="138">
        <v>12</v>
      </c>
      <c r="I196" s="139"/>
      <c r="J196" s="140">
        <f>ROUND(I196*H196,2)</f>
        <v>0</v>
      </c>
      <c r="K196" s="136" t="s">
        <v>331</v>
      </c>
      <c r="L196" s="34"/>
      <c r="M196" s="141" t="s">
        <v>19</v>
      </c>
      <c r="N196" s="142" t="s">
        <v>43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111</v>
      </c>
      <c r="AT196" s="145" t="s">
        <v>209</v>
      </c>
      <c r="AU196" s="145" t="s">
        <v>79</v>
      </c>
      <c r="AY196" s="19" t="s">
        <v>207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9" t="s">
        <v>79</v>
      </c>
      <c r="BK196" s="146">
        <f>ROUND(I196*H196,2)</f>
        <v>0</v>
      </c>
      <c r="BL196" s="19" t="s">
        <v>111</v>
      </c>
      <c r="BM196" s="145" t="s">
        <v>681</v>
      </c>
    </row>
    <row r="197" spans="2:65" s="1" customFormat="1" ht="10">
      <c r="B197" s="34"/>
      <c r="D197" s="147" t="s">
        <v>215</v>
      </c>
      <c r="F197" s="148" t="s">
        <v>1790</v>
      </c>
      <c r="I197" s="149"/>
      <c r="L197" s="34"/>
      <c r="M197" s="150"/>
      <c r="T197" s="55"/>
      <c r="AT197" s="19" t="s">
        <v>215</v>
      </c>
      <c r="AU197" s="19" t="s">
        <v>79</v>
      </c>
    </row>
    <row r="198" spans="2:65" s="1" customFormat="1" ht="16.5" customHeight="1">
      <c r="B198" s="34"/>
      <c r="C198" s="134" t="s">
        <v>566</v>
      </c>
      <c r="D198" s="134" t="s">
        <v>209</v>
      </c>
      <c r="E198" s="135" t="s">
        <v>1791</v>
      </c>
      <c r="F198" s="136" t="s">
        <v>1792</v>
      </c>
      <c r="G198" s="137" t="s">
        <v>654</v>
      </c>
      <c r="H198" s="138">
        <v>255</v>
      </c>
      <c r="I198" s="139"/>
      <c r="J198" s="140">
        <f>ROUND(I198*H198,2)</f>
        <v>0</v>
      </c>
      <c r="K198" s="136" t="s">
        <v>331</v>
      </c>
      <c r="L198" s="34"/>
      <c r="M198" s="141" t="s">
        <v>19</v>
      </c>
      <c r="N198" s="142" t="s">
        <v>43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111</v>
      </c>
      <c r="AT198" s="145" t="s">
        <v>209</v>
      </c>
      <c r="AU198" s="145" t="s">
        <v>79</v>
      </c>
      <c r="AY198" s="19" t="s">
        <v>207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9" t="s">
        <v>79</v>
      </c>
      <c r="BK198" s="146">
        <f>ROUND(I198*H198,2)</f>
        <v>0</v>
      </c>
      <c r="BL198" s="19" t="s">
        <v>111</v>
      </c>
      <c r="BM198" s="145" t="s">
        <v>812</v>
      </c>
    </row>
    <row r="199" spans="2:65" s="1" customFormat="1" ht="10">
      <c r="B199" s="34"/>
      <c r="D199" s="147" t="s">
        <v>215</v>
      </c>
      <c r="F199" s="148" t="s">
        <v>1793</v>
      </c>
      <c r="I199" s="149"/>
      <c r="L199" s="34"/>
      <c r="M199" s="150"/>
      <c r="T199" s="55"/>
      <c r="AT199" s="19" t="s">
        <v>215</v>
      </c>
      <c r="AU199" s="19" t="s">
        <v>79</v>
      </c>
    </row>
    <row r="200" spans="2:65" s="1" customFormat="1" ht="16.5" customHeight="1">
      <c r="B200" s="34"/>
      <c r="C200" s="134" t="s">
        <v>570</v>
      </c>
      <c r="D200" s="134" t="s">
        <v>209</v>
      </c>
      <c r="E200" s="135" t="s">
        <v>1794</v>
      </c>
      <c r="F200" s="136" t="s">
        <v>1795</v>
      </c>
      <c r="G200" s="137" t="s">
        <v>654</v>
      </c>
      <c r="H200" s="138">
        <v>185</v>
      </c>
      <c r="I200" s="139"/>
      <c r="J200" s="140">
        <f>ROUND(I200*H200,2)</f>
        <v>0</v>
      </c>
      <c r="K200" s="136" t="s">
        <v>331</v>
      </c>
      <c r="L200" s="34"/>
      <c r="M200" s="141" t="s">
        <v>19</v>
      </c>
      <c r="N200" s="142" t="s">
        <v>43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111</v>
      </c>
      <c r="AT200" s="145" t="s">
        <v>209</v>
      </c>
      <c r="AU200" s="145" t="s">
        <v>79</v>
      </c>
      <c r="AY200" s="19" t="s">
        <v>207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9" t="s">
        <v>79</v>
      </c>
      <c r="BK200" s="146">
        <f>ROUND(I200*H200,2)</f>
        <v>0</v>
      </c>
      <c r="BL200" s="19" t="s">
        <v>111</v>
      </c>
      <c r="BM200" s="145" t="s">
        <v>929</v>
      </c>
    </row>
    <row r="201" spans="2:65" s="1" customFormat="1" ht="10">
      <c r="B201" s="34"/>
      <c r="D201" s="147" t="s">
        <v>215</v>
      </c>
      <c r="F201" s="148" t="s">
        <v>1796</v>
      </c>
      <c r="I201" s="149"/>
      <c r="L201" s="34"/>
      <c r="M201" s="150"/>
      <c r="T201" s="55"/>
      <c r="AT201" s="19" t="s">
        <v>215</v>
      </c>
      <c r="AU201" s="19" t="s">
        <v>79</v>
      </c>
    </row>
    <row r="202" spans="2:65" s="1" customFormat="1" ht="16.5" customHeight="1">
      <c r="B202" s="34"/>
      <c r="C202" s="134" t="s">
        <v>578</v>
      </c>
      <c r="D202" s="134" t="s">
        <v>209</v>
      </c>
      <c r="E202" s="135" t="s">
        <v>1797</v>
      </c>
      <c r="F202" s="136" t="s">
        <v>1798</v>
      </c>
      <c r="G202" s="137" t="s">
        <v>654</v>
      </c>
      <c r="H202" s="138">
        <v>245</v>
      </c>
      <c r="I202" s="139"/>
      <c r="J202" s="140">
        <f>ROUND(I202*H202,2)</f>
        <v>0</v>
      </c>
      <c r="K202" s="136" t="s">
        <v>331</v>
      </c>
      <c r="L202" s="34"/>
      <c r="M202" s="141" t="s">
        <v>19</v>
      </c>
      <c r="N202" s="142" t="s">
        <v>43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111</v>
      </c>
      <c r="AT202" s="145" t="s">
        <v>209</v>
      </c>
      <c r="AU202" s="145" t="s">
        <v>79</v>
      </c>
      <c r="AY202" s="19" t="s">
        <v>207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9" t="s">
        <v>79</v>
      </c>
      <c r="BK202" s="146">
        <f>ROUND(I202*H202,2)</f>
        <v>0</v>
      </c>
      <c r="BL202" s="19" t="s">
        <v>111</v>
      </c>
      <c r="BM202" s="145" t="s">
        <v>947</v>
      </c>
    </row>
    <row r="203" spans="2:65" s="1" customFormat="1" ht="10">
      <c r="B203" s="34"/>
      <c r="D203" s="147" t="s">
        <v>215</v>
      </c>
      <c r="F203" s="148" t="s">
        <v>1799</v>
      </c>
      <c r="I203" s="149"/>
      <c r="L203" s="34"/>
      <c r="M203" s="150"/>
      <c r="T203" s="55"/>
      <c r="AT203" s="19" t="s">
        <v>215</v>
      </c>
      <c r="AU203" s="19" t="s">
        <v>79</v>
      </c>
    </row>
    <row r="204" spans="2:65" s="1" customFormat="1" ht="16.5" customHeight="1">
      <c r="B204" s="34"/>
      <c r="C204" s="134" t="s">
        <v>582</v>
      </c>
      <c r="D204" s="134" t="s">
        <v>209</v>
      </c>
      <c r="E204" s="135" t="s">
        <v>1800</v>
      </c>
      <c r="F204" s="136" t="s">
        <v>1801</v>
      </c>
      <c r="G204" s="137" t="s">
        <v>654</v>
      </c>
      <c r="H204" s="138">
        <v>70</v>
      </c>
      <c r="I204" s="139"/>
      <c r="J204" s="140">
        <f>ROUND(I204*H204,2)</f>
        <v>0</v>
      </c>
      <c r="K204" s="136" t="s">
        <v>331</v>
      </c>
      <c r="L204" s="34"/>
      <c r="M204" s="141" t="s">
        <v>19</v>
      </c>
      <c r="N204" s="142" t="s">
        <v>43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111</v>
      </c>
      <c r="AT204" s="145" t="s">
        <v>209</v>
      </c>
      <c r="AU204" s="145" t="s">
        <v>79</v>
      </c>
      <c r="AY204" s="19" t="s">
        <v>207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9" t="s">
        <v>79</v>
      </c>
      <c r="BK204" s="146">
        <f>ROUND(I204*H204,2)</f>
        <v>0</v>
      </c>
      <c r="BL204" s="19" t="s">
        <v>111</v>
      </c>
      <c r="BM204" s="145" t="s">
        <v>961</v>
      </c>
    </row>
    <row r="205" spans="2:65" s="1" customFormat="1" ht="10">
      <c r="B205" s="34"/>
      <c r="D205" s="147" t="s">
        <v>215</v>
      </c>
      <c r="F205" s="148" t="s">
        <v>1801</v>
      </c>
      <c r="I205" s="149"/>
      <c r="L205" s="34"/>
      <c r="M205" s="150"/>
      <c r="T205" s="55"/>
      <c r="AT205" s="19" t="s">
        <v>215</v>
      </c>
      <c r="AU205" s="19" t="s">
        <v>79</v>
      </c>
    </row>
    <row r="206" spans="2:65" s="1" customFormat="1" ht="16.5" customHeight="1">
      <c r="B206" s="34"/>
      <c r="C206" s="134" t="s">
        <v>589</v>
      </c>
      <c r="D206" s="134" t="s">
        <v>209</v>
      </c>
      <c r="E206" s="135" t="s">
        <v>1802</v>
      </c>
      <c r="F206" s="136" t="s">
        <v>1803</v>
      </c>
      <c r="G206" s="137" t="s">
        <v>654</v>
      </c>
      <c r="H206" s="138">
        <v>4</v>
      </c>
      <c r="I206" s="139"/>
      <c r="J206" s="140">
        <f>ROUND(I206*H206,2)</f>
        <v>0</v>
      </c>
      <c r="K206" s="136" t="s">
        <v>331</v>
      </c>
      <c r="L206" s="34"/>
      <c r="M206" s="141" t="s">
        <v>19</v>
      </c>
      <c r="N206" s="142" t="s">
        <v>43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111</v>
      </c>
      <c r="AT206" s="145" t="s">
        <v>209</v>
      </c>
      <c r="AU206" s="145" t="s">
        <v>79</v>
      </c>
      <c r="AY206" s="19" t="s">
        <v>207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9" t="s">
        <v>79</v>
      </c>
      <c r="BK206" s="146">
        <f>ROUND(I206*H206,2)</f>
        <v>0</v>
      </c>
      <c r="BL206" s="19" t="s">
        <v>111</v>
      </c>
      <c r="BM206" s="145" t="s">
        <v>971</v>
      </c>
    </row>
    <row r="207" spans="2:65" s="1" customFormat="1" ht="10">
      <c r="B207" s="34"/>
      <c r="D207" s="147" t="s">
        <v>215</v>
      </c>
      <c r="F207" s="148" t="s">
        <v>1803</v>
      </c>
      <c r="I207" s="149"/>
      <c r="L207" s="34"/>
      <c r="M207" s="150"/>
      <c r="T207" s="55"/>
      <c r="AT207" s="19" t="s">
        <v>215</v>
      </c>
      <c r="AU207" s="19" t="s">
        <v>79</v>
      </c>
    </row>
    <row r="208" spans="2:65" s="1" customFormat="1" ht="16.5" customHeight="1">
      <c r="B208" s="34"/>
      <c r="C208" s="134" t="s">
        <v>597</v>
      </c>
      <c r="D208" s="134" t="s">
        <v>209</v>
      </c>
      <c r="E208" s="135" t="s">
        <v>1804</v>
      </c>
      <c r="F208" s="136" t="s">
        <v>1805</v>
      </c>
      <c r="G208" s="137" t="s">
        <v>654</v>
      </c>
      <c r="H208" s="138">
        <v>14</v>
      </c>
      <c r="I208" s="139"/>
      <c r="J208" s="140">
        <f>ROUND(I208*H208,2)</f>
        <v>0</v>
      </c>
      <c r="K208" s="136" t="s">
        <v>331</v>
      </c>
      <c r="L208" s="34"/>
      <c r="M208" s="141" t="s">
        <v>19</v>
      </c>
      <c r="N208" s="142" t="s">
        <v>43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111</v>
      </c>
      <c r="AT208" s="145" t="s">
        <v>209</v>
      </c>
      <c r="AU208" s="145" t="s">
        <v>79</v>
      </c>
      <c r="AY208" s="19" t="s">
        <v>207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9" t="s">
        <v>79</v>
      </c>
      <c r="BK208" s="146">
        <f>ROUND(I208*H208,2)</f>
        <v>0</v>
      </c>
      <c r="BL208" s="19" t="s">
        <v>111</v>
      </c>
      <c r="BM208" s="145" t="s">
        <v>980</v>
      </c>
    </row>
    <row r="209" spans="2:65" s="1" customFormat="1" ht="10">
      <c r="B209" s="34"/>
      <c r="D209" s="147" t="s">
        <v>215</v>
      </c>
      <c r="F209" s="148" t="s">
        <v>1805</v>
      </c>
      <c r="I209" s="149"/>
      <c r="L209" s="34"/>
      <c r="M209" s="150"/>
      <c r="T209" s="55"/>
      <c r="AT209" s="19" t="s">
        <v>215</v>
      </c>
      <c r="AU209" s="19" t="s">
        <v>79</v>
      </c>
    </row>
    <row r="210" spans="2:65" s="1" customFormat="1" ht="16.5" customHeight="1">
      <c r="B210" s="34"/>
      <c r="C210" s="134" t="s">
        <v>605</v>
      </c>
      <c r="D210" s="134" t="s">
        <v>209</v>
      </c>
      <c r="E210" s="135" t="s">
        <v>1806</v>
      </c>
      <c r="F210" s="136" t="s">
        <v>1807</v>
      </c>
      <c r="G210" s="137" t="s">
        <v>244</v>
      </c>
      <c r="H210" s="138">
        <v>1</v>
      </c>
      <c r="I210" s="139"/>
      <c r="J210" s="140">
        <f>ROUND(I210*H210,2)</f>
        <v>0</v>
      </c>
      <c r="K210" s="136" t="s">
        <v>331</v>
      </c>
      <c r="L210" s="34"/>
      <c r="M210" s="141" t="s">
        <v>19</v>
      </c>
      <c r="N210" s="142" t="s">
        <v>43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111</v>
      </c>
      <c r="AT210" s="145" t="s">
        <v>209</v>
      </c>
      <c r="AU210" s="145" t="s">
        <v>79</v>
      </c>
      <c r="AY210" s="19" t="s">
        <v>207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9" t="s">
        <v>79</v>
      </c>
      <c r="BK210" s="146">
        <f>ROUND(I210*H210,2)</f>
        <v>0</v>
      </c>
      <c r="BL210" s="19" t="s">
        <v>111</v>
      </c>
      <c r="BM210" s="145" t="s">
        <v>988</v>
      </c>
    </row>
    <row r="211" spans="2:65" s="1" customFormat="1" ht="10">
      <c r="B211" s="34"/>
      <c r="D211" s="147" t="s">
        <v>215</v>
      </c>
      <c r="F211" s="148" t="s">
        <v>1807</v>
      </c>
      <c r="I211" s="149"/>
      <c r="L211" s="34"/>
      <c r="M211" s="150"/>
      <c r="T211" s="55"/>
      <c r="AT211" s="19" t="s">
        <v>215</v>
      </c>
      <c r="AU211" s="19" t="s">
        <v>79</v>
      </c>
    </row>
    <row r="212" spans="2:65" s="1" customFormat="1" ht="16.5" customHeight="1">
      <c r="B212" s="34"/>
      <c r="C212" s="134" t="s">
        <v>614</v>
      </c>
      <c r="D212" s="134" t="s">
        <v>209</v>
      </c>
      <c r="E212" s="135" t="s">
        <v>1808</v>
      </c>
      <c r="F212" s="136" t="s">
        <v>1809</v>
      </c>
      <c r="G212" s="137" t="s">
        <v>654</v>
      </c>
      <c r="H212" s="138">
        <v>25</v>
      </c>
      <c r="I212" s="139"/>
      <c r="J212" s="140">
        <f>ROUND(I212*H212,2)</f>
        <v>0</v>
      </c>
      <c r="K212" s="136" t="s">
        <v>331</v>
      </c>
      <c r="L212" s="34"/>
      <c r="M212" s="141" t="s">
        <v>19</v>
      </c>
      <c r="N212" s="142" t="s">
        <v>43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111</v>
      </c>
      <c r="AT212" s="145" t="s">
        <v>209</v>
      </c>
      <c r="AU212" s="145" t="s">
        <v>79</v>
      </c>
      <c r="AY212" s="19" t="s">
        <v>207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9" t="s">
        <v>79</v>
      </c>
      <c r="BK212" s="146">
        <f>ROUND(I212*H212,2)</f>
        <v>0</v>
      </c>
      <c r="BL212" s="19" t="s">
        <v>111</v>
      </c>
      <c r="BM212" s="145" t="s">
        <v>998</v>
      </c>
    </row>
    <row r="213" spans="2:65" s="1" customFormat="1" ht="10">
      <c r="B213" s="34"/>
      <c r="D213" s="147" t="s">
        <v>215</v>
      </c>
      <c r="F213" s="148" t="s">
        <v>1809</v>
      </c>
      <c r="I213" s="149"/>
      <c r="L213" s="34"/>
      <c r="M213" s="150"/>
      <c r="T213" s="55"/>
      <c r="AT213" s="19" t="s">
        <v>215</v>
      </c>
      <c r="AU213" s="19" t="s">
        <v>79</v>
      </c>
    </row>
    <row r="214" spans="2:65" s="1" customFormat="1" ht="16.5" customHeight="1">
      <c r="B214" s="34"/>
      <c r="C214" s="134" t="s">
        <v>621</v>
      </c>
      <c r="D214" s="134" t="s">
        <v>209</v>
      </c>
      <c r="E214" s="135" t="s">
        <v>1810</v>
      </c>
      <c r="F214" s="136" t="s">
        <v>1811</v>
      </c>
      <c r="G214" s="137" t="s">
        <v>654</v>
      </c>
      <c r="H214" s="138">
        <v>20</v>
      </c>
      <c r="I214" s="139"/>
      <c r="J214" s="140">
        <f>ROUND(I214*H214,2)</f>
        <v>0</v>
      </c>
      <c r="K214" s="136" t="s">
        <v>331</v>
      </c>
      <c r="L214" s="34"/>
      <c r="M214" s="141" t="s">
        <v>19</v>
      </c>
      <c r="N214" s="142" t="s">
        <v>43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111</v>
      </c>
      <c r="AT214" s="145" t="s">
        <v>209</v>
      </c>
      <c r="AU214" s="145" t="s">
        <v>79</v>
      </c>
      <c r="AY214" s="19" t="s">
        <v>207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9" t="s">
        <v>79</v>
      </c>
      <c r="BK214" s="146">
        <f>ROUND(I214*H214,2)</f>
        <v>0</v>
      </c>
      <c r="BL214" s="19" t="s">
        <v>111</v>
      </c>
      <c r="BM214" s="145" t="s">
        <v>1011</v>
      </c>
    </row>
    <row r="215" spans="2:65" s="1" customFormat="1" ht="10">
      <c r="B215" s="34"/>
      <c r="D215" s="147" t="s">
        <v>215</v>
      </c>
      <c r="F215" s="148" t="s">
        <v>1811</v>
      </c>
      <c r="I215" s="149"/>
      <c r="L215" s="34"/>
      <c r="M215" s="150"/>
      <c r="T215" s="55"/>
      <c r="AT215" s="19" t="s">
        <v>215</v>
      </c>
      <c r="AU215" s="19" t="s">
        <v>79</v>
      </c>
    </row>
    <row r="216" spans="2:65" s="1" customFormat="1" ht="16.5" customHeight="1">
      <c r="B216" s="34"/>
      <c r="C216" s="173" t="s">
        <v>627</v>
      </c>
      <c r="D216" s="173" t="s">
        <v>223</v>
      </c>
      <c r="E216" s="174" t="s">
        <v>1812</v>
      </c>
      <c r="F216" s="175" t="s">
        <v>1813</v>
      </c>
      <c r="G216" s="176" t="s">
        <v>244</v>
      </c>
      <c r="H216" s="177">
        <v>1</v>
      </c>
      <c r="I216" s="178"/>
      <c r="J216" s="179">
        <f>ROUND(I216*H216,2)</f>
        <v>0</v>
      </c>
      <c r="K216" s="175" t="s">
        <v>331</v>
      </c>
      <c r="L216" s="180"/>
      <c r="M216" s="181" t="s">
        <v>19</v>
      </c>
      <c r="N216" s="182" t="s">
        <v>43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227</v>
      </c>
      <c r="AT216" s="145" t="s">
        <v>223</v>
      </c>
      <c r="AU216" s="145" t="s">
        <v>79</v>
      </c>
      <c r="AY216" s="19" t="s">
        <v>207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9" t="s">
        <v>79</v>
      </c>
      <c r="BK216" s="146">
        <f>ROUND(I216*H216,2)</f>
        <v>0</v>
      </c>
      <c r="BL216" s="19" t="s">
        <v>111</v>
      </c>
      <c r="BM216" s="145" t="s">
        <v>1021</v>
      </c>
    </row>
    <row r="217" spans="2:65" s="1" customFormat="1" ht="10">
      <c r="B217" s="34"/>
      <c r="D217" s="147" t="s">
        <v>215</v>
      </c>
      <c r="F217" s="148" t="s">
        <v>1813</v>
      </c>
      <c r="I217" s="149"/>
      <c r="L217" s="34"/>
      <c r="M217" s="150"/>
      <c r="T217" s="55"/>
      <c r="AT217" s="19" t="s">
        <v>215</v>
      </c>
      <c r="AU217" s="19" t="s">
        <v>79</v>
      </c>
    </row>
    <row r="218" spans="2:65" s="1" customFormat="1" ht="16.5" customHeight="1">
      <c r="B218" s="34"/>
      <c r="C218" s="134" t="s">
        <v>636</v>
      </c>
      <c r="D218" s="134" t="s">
        <v>209</v>
      </c>
      <c r="E218" s="135" t="s">
        <v>1814</v>
      </c>
      <c r="F218" s="136" t="s">
        <v>1815</v>
      </c>
      <c r="G218" s="137" t="s">
        <v>244</v>
      </c>
      <c r="H218" s="138">
        <v>1</v>
      </c>
      <c r="I218" s="139"/>
      <c r="J218" s="140">
        <f>ROUND(I218*H218,2)</f>
        <v>0</v>
      </c>
      <c r="K218" s="136" t="s">
        <v>331</v>
      </c>
      <c r="L218" s="34"/>
      <c r="M218" s="141" t="s">
        <v>19</v>
      </c>
      <c r="N218" s="142" t="s">
        <v>43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111</v>
      </c>
      <c r="AT218" s="145" t="s">
        <v>209</v>
      </c>
      <c r="AU218" s="145" t="s">
        <v>79</v>
      </c>
      <c r="AY218" s="19" t="s">
        <v>207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9" t="s">
        <v>79</v>
      </c>
      <c r="BK218" s="146">
        <f>ROUND(I218*H218,2)</f>
        <v>0</v>
      </c>
      <c r="BL218" s="19" t="s">
        <v>111</v>
      </c>
      <c r="BM218" s="145" t="s">
        <v>1031</v>
      </c>
    </row>
    <row r="219" spans="2:65" s="1" customFormat="1" ht="10">
      <c r="B219" s="34"/>
      <c r="D219" s="147" t="s">
        <v>215</v>
      </c>
      <c r="F219" s="148" t="s">
        <v>1815</v>
      </c>
      <c r="I219" s="149"/>
      <c r="L219" s="34"/>
      <c r="M219" s="150"/>
      <c r="T219" s="55"/>
      <c r="AT219" s="19" t="s">
        <v>215</v>
      </c>
      <c r="AU219" s="19" t="s">
        <v>79</v>
      </c>
    </row>
    <row r="220" spans="2:65" s="1" customFormat="1" ht="24.15" customHeight="1">
      <c r="B220" s="34"/>
      <c r="C220" s="134" t="s">
        <v>642</v>
      </c>
      <c r="D220" s="134" t="s">
        <v>209</v>
      </c>
      <c r="E220" s="135" t="s">
        <v>1816</v>
      </c>
      <c r="F220" s="136" t="s">
        <v>1817</v>
      </c>
      <c r="G220" s="137" t="s">
        <v>244</v>
      </c>
      <c r="H220" s="138">
        <v>13</v>
      </c>
      <c r="I220" s="139"/>
      <c r="J220" s="140">
        <f>ROUND(I220*H220,2)</f>
        <v>0</v>
      </c>
      <c r="K220" s="136" t="s">
        <v>331</v>
      </c>
      <c r="L220" s="34"/>
      <c r="M220" s="141" t="s">
        <v>19</v>
      </c>
      <c r="N220" s="142" t="s">
        <v>43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111</v>
      </c>
      <c r="AT220" s="145" t="s">
        <v>209</v>
      </c>
      <c r="AU220" s="145" t="s">
        <v>79</v>
      </c>
      <c r="AY220" s="19" t="s">
        <v>207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9" t="s">
        <v>79</v>
      </c>
      <c r="BK220" s="146">
        <f>ROUND(I220*H220,2)</f>
        <v>0</v>
      </c>
      <c r="BL220" s="19" t="s">
        <v>111</v>
      </c>
      <c r="BM220" s="145" t="s">
        <v>1041</v>
      </c>
    </row>
    <row r="221" spans="2:65" s="1" customFormat="1" ht="18">
      <c r="B221" s="34"/>
      <c r="D221" s="147" t="s">
        <v>215</v>
      </c>
      <c r="F221" s="148" t="s">
        <v>1817</v>
      </c>
      <c r="I221" s="149"/>
      <c r="L221" s="34"/>
      <c r="M221" s="150"/>
      <c r="T221" s="55"/>
      <c r="AT221" s="19" t="s">
        <v>215</v>
      </c>
      <c r="AU221" s="19" t="s">
        <v>79</v>
      </c>
    </row>
    <row r="222" spans="2:65" s="1" customFormat="1" ht="16.5" customHeight="1">
      <c r="B222" s="34"/>
      <c r="C222" s="134" t="s">
        <v>459</v>
      </c>
      <c r="D222" s="134" t="s">
        <v>209</v>
      </c>
      <c r="E222" s="135" t="s">
        <v>1818</v>
      </c>
      <c r="F222" s="136" t="s">
        <v>1819</v>
      </c>
      <c r="G222" s="137" t="s">
        <v>244</v>
      </c>
      <c r="H222" s="138">
        <v>1</v>
      </c>
      <c r="I222" s="139"/>
      <c r="J222" s="140">
        <f>ROUND(I222*H222,2)</f>
        <v>0</v>
      </c>
      <c r="K222" s="136" t="s">
        <v>331</v>
      </c>
      <c r="L222" s="34"/>
      <c r="M222" s="141" t="s">
        <v>19</v>
      </c>
      <c r="N222" s="142" t="s">
        <v>43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111</v>
      </c>
      <c r="AT222" s="145" t="s">
        <v>209</v>
      </c>
      <c r="AU222" s="145" t="s">
        <v>79</v>
      </c>
      <c r="AY222" s="19" t="s">
        <v>207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9" t="s">
        <v>79</v>
      </c>
      <c r="BK222" s="146">
        <f>ROUND(I222*H222,2)</f>
        <v>0</v>
      </c>
      <c r="BL222" s="19" t="s">
        <v>111</v>
      </c>
      <c r="BM222" s="145" t="s">
        <v>1055</v>
      </c>
    </row>
    <row r="223" spans="2:65" s="1" customFormat="1" ht="10">
      <c r="B223" s="34"/>
      <c r="D223" s="147" t="s">
        <v>215</v>
      </c>
      <c r="F223" s="148" t="s">
        <v>1819</v>
      </c>
      <c r="I223" s="149"/>
      <c r="L223" s="34"/>
      <c r="M223" s="150"/>
      <c r="T223" s="55"/>
      <c r="AT223" s="19" t="s">
        <v>215</v>
      </c>
      <c r="AU223" s="19" t="s">
        <v>79</v>
      </c>
    </row>
    <row r="224" spans="2:65" s="1" customFormat="1" ht="21.75" customHeight="1">
      <c r="B224" s="34"/>
      <c r="C224" s="134" t="s">
        <v>656</v>
      </c>
      <c r="D224" s="134" t="s">
        <v>209</v>
      </c>
      <c r="E224" s="135" t="s">
        <v>1820</v>
      </c>
      <c r="F224" s="136" t="s">
        <v>1821</v>
      </c>
      <c r="G224" s="137" t="s">
        <v>244</v>
      </c>
      <c r="H224" s="138">
        <v>1</v>
      </c>
      <c r="I224" s="139"/>
      <c r="J224" s="140">
        <f>ROUND(I224*H224,2)</f>
        <v>0</v>
      </c>
      <c r="K224" s="136" t="s">
        <v>331</v>
      </c>
      <c r="L224" s="34"/>
      <c r="M224" s="141" t="s">
        <v>19</v>
      </c>
      <c r="N224" s="142" t="s">
        <v>43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111</v>
      </c>
      <c r="AT224" s="145" t="s">
        <v>209</v>
      </c>
      <c r="AU224" s="145" t="s">
        <v>79</v>
      </c>
      <c r="AY224" s="19" t="s">
        <v>207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9" t="s">
        <v>79</v>
      </c>
      <c r="BK224" s="146">
        <f>ROUND(I224*H224,2)</f>
        <v>0</v>
      </c>
      <c r="BL224" s="19" t="s">
        <v>111</v>
      </c>
      <c r="BM224" s="145" t="s">
        <v>1067</v>
      </c>
    </row>
    <row r="225" spans="2:65" s="1" customFormat="1" ht="10">
      <c r="B225" s="34"/>
      <c r="D225" s="147" t="s">
        <v>215</v>
      </c>
      <c r="F225" s="148" t="s">
        <v>1821</v>
      </c>
      <c r="I225" s="149"/>
      <c r="L225" s="34"/>
      <c r="M225" s="150"/>
      <c r="T225" s="55"/>
      <c r="AT225" s="19" t="s">
        <v>215</v>
      </c>
      <c r="AU225" s="19" t="s">
        <v>79</v>
      </c>
    </row>
    <row r="226" spans="2:65" s="1" customFormat="1" ht="16.5" customHeight="1">
      <c r="B226" s="34"/>
      <c r="C226" s="134" t="s">
        <v>521</v>
      </c>
      <c r="D226" s="134" t="s">
        <v>209</v>
      </c>
      <c r="E226" s="135" t="s">
        <v>1822</v>
      </c>
      <c r="F226" s="136" t="s">
        <v>1823</v>
      </c>
      <c r="G226" s="137" t="s">
        <v>244</v>
      </c>
      <c r="H226" s="138">
        <v>1</v>
      </c>
      <c r="I226" s="139"/>
      <c r="J226" s="140">
        <f>ROUND(I226*H226,2)</f>
        <v>0</v>
      </c>
      <c r="K226" s="136" t="s">
        <v>331</v>
      </c>
      <c r="L226" s="34"/>
      <c r="M226" s="141" t="s">
        <v>19</v>
      </c>
      <c r="N226" s="142" t="s">
        <v>43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111</v>
      </c>
      <c r="AT226" s="145" t="s">
        <v>209</v>
      </c>
      <c r="AU226" s="145" t="s">
        <v>79</v>
      </c>
      <c r="AY226" s="19" t="s">
        <v>207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9" t="s">
        <v>79</v>
      </c>
      <c r="BK226" s="146">
        <f>ROUND(I226*H226,2)</f>
        <v>0</v>
      </c>
      <c r="BL226" s="19" t="s">
        <v>111</v>
      </c>
      <c r="BM226" s="145" t="s">
        <v>1080</v>
      </c>
    </row>
    <row r="227" spans="2:65" s="1" customFormat="1" ht="10">
      <c r="B227" s="34"/>
      <c r="D227" s="147" t="s">
        <v>215</v>
      </c>
      <c r="F227" s="148" t="s">
        <v>1823</v>
      </c>
      <c r="I227" s="149"/>
      <c r="L227" s="34"/>
      <c r="M227" s="150"/>
      <c r="T227" s="55"/>
      <c r="AT227" s="19" t="s">
        <v>215</v>
      </c>
      <c r="AU227" s="19" t="s">
        <v>79</v>
      </c>
    </row>
    <row r="228" spans="2:65" s="1" customFormat="1" ht="16.5" customHeight="1">
      <c r="B228" s="34"/>
      <c r="C228" s="134" t="s">
        <v>557</v>
      </c>
      <c r="D228" s="134" t="s">
        <v>209</v>
      </c>
      <c r="E228" s="135" t="s">
        <v>1824</v>
      </c>
      <c r="F228" s="136" t="s">
        <v>1825</v>
      </c>
      <c r="G228" s="137" t="s">
        <v>244</v>
      </c>
      <c r="H228" s="138">
        <v>3</v>
      </c>
      <c r="I228" s="139"/>
      <c r="J228" s="140">
        <f>ROUND(I228*H228,2)</f>
        <v>0</v>
      </c>
      <c r="K228" s="136" t="s">
        <v>331</v>
      </c>
      <c r="L228" s="34"/>
      <c r="M228" s="141" t="s">
        <v>19</v>
      </c>
      <c r="N228" s="142" t="s">
        <v>43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111</v>
      </c>
      <c r="AT228" s="145" t="s">
        <v>209</v>
      </c>
      <c r="AU228" s="145" t="s">
        <v>79</v>
      </c>
      <c r="AY228" s="19" t="s">
        <v>207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9" t="s">
        <v>79</v>
      </c>
      <c r="BK228" s="146">
        <f>ROUND(I228*H228,2)</f>
        <v>0</v>
      </c>
      <c r="BL228" s="19" t="s">
        <v>111</v>
      </c>
      <c r="BM228" s="145" t="s">
        <v>1093</v>
      </c>
    </row>
    <row r="229" spans="2:65" s="1" customFormat="1" ht="10">
      <c r="B229" s="34"/>
      <c r="D229" s="147" t="s">
        <v>215</v>
      </c>
      <c r="F229" s="148" t="s">
        <v>1825</v>
      </c>
      <c r="I229" s="149"/>
      <c r="L229" s="34"/>
      <c r="M229" s="150"/>
      <c r="T229" s="55"/>
      <c r="AT229" s="19" t="s">
        <v>215</v>
      </c>
      <c r="AU229" s="19" t="s">
        <v>79</v>
      </c>
    </row>
    <row r="230" spans="2:65" s="1" customFormat="1" ht="16.5" customHeight="1">
      <c r="B230" s="34"/>
      <c r="C230" s="134" t="s">
        <v>668</v>
      </c>
      <c r="D230" s="134" t="s">
        <v>209</v>
      </c>
      <c r="E230" s="135" t="s">
        <v>1826</v>
      </c>
      <c r="F230" s="136" t="s">
        <v>1827</v>
      </c>
      <c r="G230" s="137" t="s">
        <v>244</v>
      </c>
      <c r="H230" s="138">
        <v>1</v>
      </c>
      <c r="I230" s="139"/>
      <c r="J230" s="140">
        <f>ROUND(I230*H230,2)</f>
        <v>0</v>
      </c>
      <c r="K230" s="136" t="s">
        <v>331</v>
      </c>
      <c r="L230" s="34"/>
      <c r="M230" s="141" t="s">
        <v>19</v>
      </c>
      <c r="N230" s="142" t="s">
        <v>43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111</v>
      </c>
      <c r="AT230" s="145" t="s">
        <v>209</v>
      </c>
      <c r="AU230" s="145" t="s">
        <v>79</v>
      </c>
      <c r="AY230" s="19" t="s">
        <v>207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9" t="s">
        <v>79</v>
      </c>
      <c r="BK230" s="146">
        <f>ROUND(I230*H230,2)</f>
        <v>0</v>
      </c>
      <c r="BL230" s="19" t="s">
        <v>111</v>
      </c>
      <c r="BM230" s="145" t="s">
        <v>1104</v>
      </c>
    </row>
    <row r="231" spans="2:65" s="1" customFormat="1" ht="10">
      <c r="B231" s="34"/>
      <c r="D231" s="147" t="s">
        <v>215</v>
      </c>
      <c r="F231" s="148" t="s">
        <v>1827</v>
      </c>
      <c r="I231" s="149"/>
      <c r="L231" s="34"/>
      <c r="M231" s="150"/>
      <c r="T231" s="55"/>
      <c r="AT231" s="19" t="s">
        <v>215</v>
      </c>
      <c r="AU231" s="19" t="s">
        <v>79</v>
      </c>
    </row>
    <row r="232" spans="2:65" s="1" customFormat="1" ht="16.5" customHeight="1">
      <c r="B232" s="34"/>
      <c r="C232" s="134" t="s">
        <v>672</v>
      </c>
      <c r="D232" s="134" t="s">
        <v>209</v>
      </c>
      <c r="E232" s="135" t="s">
        <v>1828</v>
      </c>
      <c r="F232" s="136" t="s">
        <v>1829</v>
      </c>
      <c r="G232" s="137" t="s">
        <v>244</v>
      </c>
      <c r="H232" s="138">
        <v>3</v>
      </c>
      <c r="I232" s="139"/>
      <c r="J232" s="140">
        <f>ROUND(I232*H232,2)</f>
        <v>0</v>
      </c>
      <c r="K232" s="136" t="s">
        <v>331</v>
      </c>
      <c r="L232" s="34"/>
      <c r="M232" s="141" t="s">
        <v>19</v>
      </c>
      <c r="N232" s="142" t="s">
        <v>43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AR232" s="145" t="s">
        <v>111</v>
      </c>
      <c r="AT232" s="145" t="s">
        <v>209</v>
      </c>
      <c r="AU232" s="145" t="s">
        <v>79</v>
      </c>
      <c r="AY232" s="19" t="s">
        <v>207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9" t="s">
        <v>79</v>
      </c>
      <c r="BK232" s="146">
        <f>ROUND(I232*H232,2)</f>
        <v>0</v>
      </c>
      <c r="BL232" s="19" t="s">
        <v>111</v>
      </c>
      <c r="BM232" s="145" t="s">
        <v>1118</v>
      </c>
    </row>
    <row r="233" spans="2:65" s="1" customFormat="1" ht="10">
      <c r="B233" s="34"/>
      <c r="D233" s="147" t="s">
        <v>215</v>
      </c>
      <c r="F233" s="148" t="s">
        <v>1829</v>
      </c>
      <c r="I233" s="149"/>
      <c r="L233" s="34"/>
      <c r="M233" s="150"/>
      <c r="T233" s="55"/>
      <c r="AT233" s="19" t="s">
        <v>215</v>
      </c>
      <c r="AU233" s="19" t="s">
        <v>79</v>
      </c>
    </row>
    <row r="234" spans="2:65" s="1" customFormat="1" ht="16.5" customHeight="1">
      <c r="B234" s="34"/>
      <c r="C234" s="134" t="s">
        <v>677</v>
      </c>
      <c r="D234" s="134" t="s">
        <v>209</v>
      </c>
      <c r="E234" s="135" t="s">
        <v>1830</v>
      </c>
      <c r="F234" s="136" t="s">
        <v>1831</v>
      </c>
      <c r="G234" s="137" t="s">
        <v>244</v>
      </c>
      <c r="H234" s="138">
        <v>1</v>
      </c>
      <c r="I234" s="139"/>
      <c r="J234" s="140">
        <f>ROUND(I234*H234,2)</f>
        <v>0</v>
      </c>
      <c r="K234" s="136" t="s">
        <v>331</v>
      </c>
      <c r="L234" s="34"/>
      <c r="M234" s="141" t="s">
        <v>19</v>
      </c>
      <c r="N234" s="142" t="s">
        <v>43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111</v>
      </c>
      <c r="AT234" s="145" t="s">
        <v>209</v>
      </c>
      <c r="AU234" s="145" t="s">
        <v>79</v>
      </c>
      <c r="AY234" s="19" t="s">
        <v>207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9" t="s">
        <v>79</v>
      </c>
      <c r="BK234" s="146">
        <f>ROUND(I234*H234,2)</f>
        <v>0</v>
      </c>
      <c r="BL234" s="19" t="s">
        <v>111</v>
      </c>
      <c r="BM234" s="145" t="s">
        <v>1131</v>
      </c>
    </row>
    <row r="235" spans="2:65" s="1" customFormat="1" ht="10">
      <c r="B235" s="34"/>
      <c r="D235" s="147" t="s">
        <v>215</v>
      </c>
      <c r="F235" s="148" t="s">
        <v>1831</v>
      </c>
      <c r="I235" s="149"/>
      <c r="L235" s="34"/>
      <c r="M235" s="150"/>
      <c r="T235" s="55"/>
      <c r="AT235" s="19" t="s">
        <v>215</v>
      </c>
      <c r="AU235" s="19" t="s">
        <v>79</v>
      </c>
    </row>
    <row r="236" spans="2:65" s="1" customFormat="1" ht="16.5" customHeight="1">
      <c r="B236" s="34"/>
      <c r="C236" s="134" t="s">
        <v>683</v>
      </c>
      <c r="D236" s="134" t="s">
        <v>209</v>
      </c>
      <c r="E236" s="135" t="s">
        <v>1832</v>
      </c>
      <c r="F236" s="136" t="s">
        <v>1833</v>
      </c>
      <c r="G236" s="137" t="s">
        <v>244</v>
      </c>
      <c r="H236" s="138">
        <v>4</v>
      </c>
      <c r="I236" s="139"/>
      <c r="J236" s="140">
        <f>ROUND(I236*H236,2)</f>
        <v>0</v>
      </c>
      <c r="K236" s="136" t="s">
        <v>331</v>
      </c>
      <c r="L236" s="34"/>
      <c r="M236" s="141" t="s">
        <v>19</v>
      </c>
      <c r="N236" s="142" t="s">
        <v>43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111</v>
      </c>
      <c r="AT236" s="145" t="s">
        <v>209</v>
      </c>
      <c r="AU236" s="145" t="s">
        <v>79</v>
      </c>
      <c r="AY236" s="19" t="s">
        <v>207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9" t="s">
        <v>79</v>
      </c>
      <c r="BK236" s="146">
        <f>ROUND(I236*H236,2)</f>
        <v>0</v>
      </c>
      <c r="BL236" s="19" t="s">
        <v>111</v>
      </c>
      <c r="BM236" s="145" t="s">
        <v>1145</v>
      </c>
    </row>
    <row r="237" spans="2:65" s="1" customFormat="1" ht="10">
      <c r="B237" s="34"/>
      <c r="D237" s="147" t="s">
        <v>215</v>
      </c>
      <c r="F237" s="148" t="s">
        <v>1833</v>
      </c>
      <c r="I237" s="149"/>
      <c r="L237" s="34"/>
      <c r="M237" s="150"/>
      <c r="T237" s="55"/>
      <c r="AT237" s="19" t="s">
        <v>215</v>
      </c>
      <c r="AU237" s="19" t="s">
        <v>79</v>
      </c>
    </row>
    <row r="238" spans="2:65" s="1" customFormat="1" ht="16.5" customHeight="1">
      <c r="B238" s="34"/>
      <c r="C238" s="134" t="s">
        <v>692</v>
      </c>
      <c r="D238" s="134" t="s">
        <v>209</v>
      </c>
      <c r="E238" s="135" t="s">
        <v>1834</v>
      </c>
      <c r="F238" s="136" t="s">
        <v>1835</v>
      </c>
      <c r="G238" s="137" t="s">
        <v>244</v>
      </c>
      <c r="H238" s="138">
        <v>8</v>
      </c>
      <c r="I238" s="139"/>
      <c r="J238" s="140">
        <f>ROUND(I238*H238,2)</f>
        <v>0</v>
      </c>
      <c r="K238" s="136" t="s">
        <v>331</v>
      </c>
      <c r="L238" s="34"/>
      <c r="M238" s="141" t="s">
        <v>19</v>
      </c>
      <c r="N238" s="142" t="s">
        <v>43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111</v>
      </c>
      <c r="AT238" s="145" t="s">
        <v>209</v>
      </c>
      <c r="AU238" s="145" t="s">
        <v>79</v>
      </c>
      <c r="AY238" s="19" t="s">
        <v>207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9" t="s">
        <v>79</v>
      </c>
      <c r="BK238" s="146">
        <f>ROUND(I238*H238,2)</f>
        <v>0</v>
      </c>
      <c r="BL238" s="19" t="s">
        <v>111</v>
      </c>
      <c r="BM238" s="145" t="s">
        <v>1158</v>
      </c>
    </row>
    <row r="239" spans="2:65" s="1" customFormat="1" ht="10">
      <c r="B239" s="34"/>
      <c r="D239" s="147" t="s">
        <v>215</v>
      </c>
      <c r="F239" s="148" t="s">
        <v>1835</v>
      </c>
      <c r="I239" s="149"/>
      <c r="L239" s="34"/>
      <c r="M239" s="150"/>
      <c r="T239" s="55"/>
      <c r="AT239" s="19" t="s">
        <v>215</v>
      </c>
      <c r="AU239" s="19" t="s">
        <v>79</v>
      </c>
    </row>
    <row r="240" spans="2:65" s="1" customFormat="1" ht="24.15" customHeight="1">
      <c r="B240" s="34"/>
      <c r="C240" s="134" t="s">
        <v>702</v>
      </c>
      <c r="D240" s="134" t="s">
        <v>209</v>
      </c>
      <c r="E240" s="135" t="s">
        <v>1836</v>
      </c>
      <c r="F240" s="136" t="s">
        <v>1837</v>
      </c>
      <c r="G240" s="137" t="s">
        <v>244</v>
      </c>
      <c r="H240" s="138">
        <v>1</v>
      </c>
      <c r="I240" s="139"/>
      <c r="J240" s="140">
        <f>ROUND(I240*H240,2)</f>
        <v>0</v>
      </c>
      <c r="K240" s="136" t="s">
        <v>331</v>
      </c>
      <c r="L240" s="34"/>
      <c r="M240" s="141" t="s">
        <v>19</v>
      </c>
      <c r="N240" s="142" t="s">
        <v>43</v>
      </c>
      <c r="P240" s="143">
        <f>O240*H240</f>
        <v>0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AR240" s="145" t="s">
        <v>111</v>
      </c>
      <c r="AT240" s="145" t="s">
        <v>209</v>
      </c>
      <c r="AU240" s="145" t="s">
        <v>79</v>
      </c>
      <c r="AY240" s="19" t="s">
        <v>207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9" t="s">
        <v>79</v>
      </c>
      <c r="BK240" s="146">
        <f>ROUND(I240*H240,2)</f>
        <v>0</v>
      </c>
      <c r="BL240" s="19" t="s">
        <v>111</v>
      </c>
      <c r="BM240" s="145" t="s">
        <v>1176</v>
      </c>
    </row>
    <row r="241" spans="2:65" s="1" customFormat="1" ht="10">
      <c r="B241" s="34"/>
      <c r="D241" s="147" t="s">
        <v>215</v>
      </c>
      <c r="F241" s="148" t="s">
        <v>1837</v>
      </c>
      <c r="I241" s="149"/>
      <c r="L241" s="34"/>
      <c r="M241" s="150"/>
      <c r="T241" s="55"/>
      <c r="AT241" s="19" t="s">
        <v>215</v>
      </c>
      <c r="AU241" s="19" t="s">
        <v>79</v>
      </c>
    </row>
    <row r="242" spans="2:65" s="1" customFormat="1" ht="16.5" customHeight="1">
      <c r="B242" s="34"/>
      <c r="C242" s="134" t="s">
        <v>708</v>
      </c>
      <c r="D242" s="134" t="s">
        <v>209</v>
      </c>
      <c r="E242" s="135" t="s">
        <v>1838</v>
      </c>
      <c r="F242" s="136" t="s">
        <v>1839</v>
      </c>
      <c r="G242" s="137" t="s">
        <v>244</v>
      </c>
      <c r="H242" s="138">
        <v>1</v>
      </c>
      <c r="I242" s="139"/>
      <c r="J242" s="140">
        <f>ROUND(I242*H242,2)</f>
        <v>0</v>
      </c>
      <c r="K242" s="136" t="s">
        <v>331</v>
      </c>
      <c r="L242" s="34"/>
      <c r="M242" s="141" t="s">
        <v>19</v>
      </c>
      <c r="N242" s="142" t="s">
        <v>43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111</v>
      </c>
      <c r="AT242" s="145" t="s">
        <v>209</v>
      </c>
      <c r="AU242" s="145" t="s">
        <v>79</v>
      </c>
      <c r="AY242" s="19" t="s">
        <v>207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9" t="s">
        <v>79</v>
      </c>
      <c r="BK242" s="146">
        <f>ROUND(I242*H242,2)</f>
        <v>0</v>
      </c>
      <c r="BL242" s="19" t="s">
        <v>111</v>
      </c>
      <c r="BM242" s="145" t="s">
        <v>1192</v>
      </c>
    </row>
    <row r="243" spans="2:65" s="1" customFormat="1" ht="10">
      <c r="B243" s="34"/>
      <c r="D243" s="147" t="s">
        <v>215</v>
      </c>
      <c r="F243" s="148" t="s">
        <v>1839</v>
      </c>
      <c r="I243" s="149"/>
      <c r="L243" s="34"/>
      <c r="M243" s="150"/>
      <c r="T243" s="55"/>
      <c r="AT243" s="19" t="s">
        <v>215</v>
      </c>
      <c r="AU243" s="19" t="s">
        <v>79</v>
      </c>
    </row>
    <row r="244" spans="2:65" s="1" customFormat="1" ht="16.5" customHeight="1">
      <c r="B244" s="34"/>
      <c r="C244" s="134" t="s">
        <v>716</v>
      </c>
      <c r="D244" s="134" t="s">
        <v>209</v>
      </c>
      <c r="E244" s="135" t="s">
        <v>1840</v>
      </c>
      <c r="F244" s="136" t="s">
        <v>1841</v>
      </c>
      <c r="G244" s="137" t="s">
        <v>244</v>
      </c>
      <c r="H244" s="138">
        <v>1</v>
      </c>
      <c r="I244" s="139"/>
      <c r="J244" s="140">
        <f>ROUND(I244*H244,2)</f>
        <v>0</v>
      </c>
      <c r="K244" s="136" t="s">
        <v>331</v>
      </c>
      <c r="L244" s="34"/>
      <c r="M244" s="141" t="s">
        <v>19</v>
      </c>
      <c r="N244" s="142" t="s">
        <v>43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111</v>
      </c>
      <c r="AT244" s="145" t="s">
        <v>209</v>
      </c>
      <c r="AU244" s="145" t="s">
        <v>79</v>
      </c>
      <c r="AY244" s="19" t="s">
        <v>207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9" t="s">
        <v>79</v>
      </c>
      <c r="BK244" s="146">
        <f>ROUND(I244*H244,2)</f>
        <v>0</v>
      </c>
      <c r="BL244" s="19" t="s">
        <v>111</v>
      </c>
      <c r="BM244" s="145" t="s">
        <v>1205</v>
      </c>
    </row>
    <row r="245" spans="2:65" s="1" customFormat="1" ht="10">
      <c r="B245" s="34"/>
      <c r="D245" s="147" t="s">
        <v>215</v>
      </c>
      <c r="F245" s="148" t="s">
        <v>1841</v>
      </c>
      <c r="I245" s="149"/>
      <c r="L245" s="34"/>
      <c r="M245" s="150"/>
      <c r="T245" s="55"/>
      <c r="AT245" s="19" t="s">
        <v>215</v>
      </c>
      <c r="AU245" s="19" t="s">
        <v>79</v>
      </c>
    </row>
    <row r="246" spans="2:65" s="1" customFormat="1" ht="16.5" customHeight="1">
      <c r="B246" s="34"/>
      <c r="C246" s="134" t="s">
        <v>723</v>
      </c>
      <c r="D246" s="134" t="s">
        <v>209</v>
      </c>
      <c r="E246" s="135" t="s">
        <v>1842</v>
      </c>
      <c r="F246" s="136" t="s">
        <v>1843</v>
      </c>
      <c r="G246" s="137" t="s">
        <v>244</v>
      </c>
      <c r="H246" s="138">
        <v>1</v>
      </c>
      <c r="I246" s="139"/>
      <c r="J246" s="140">
        <f>ROUND(I246*H246,2)</f>
        <v>0</v>
      </c>
      <c r="K246" s="136" t="s">
        <v>331</v>
      </c>
      <c r="L246" s="34"/>
      <c r="M246" s="141" t="s">
        <v>19</v>
      </c>
      <c r="N246" s="142" t="s">
        <v>43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111</v>
      </c>
      <c r="AT246" s="145" t="s">
        <v>209</v>
      </c>
      <c r="AU246" s="145" t="s">
        <v>79</v>
      </c>
      <c r="AY246" s="19" t="s">
        <v>207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9" t="s">
        <v>79</v>
      </c>
      <c r="BK246" s="146">
        <f>ROUND(I246*H246,2)</f>
        <v>0</v>
      </c>
      <c r="BL246" s="19" t="s">
        <v>111</v>
      </c>
      <c r="BM246" s="145" t="s">
        <v>1219</v>
      </c>
    </row>
    <row r="247" spans="2:65" s="1" customFormat="1" ht="10">
      <c r="B247" s="34"/>
      <c r="D247" s="147" t="s">
        <v>215</v>
      </c>
      <c r="F247" s="148" t="s">
        <v>1843</v>
      </c>
      <c r="I247" s="149"/>
      <c r="L247" s="34"/>
      <c r="M247" s="202"/>
      <c r="N247" s="203"/>
      <c r="O247" s="203"/>
      <c r="P247" s="203"/>
      <c r="Q247" s="203"/>
      <c r="R247" s="203"/>
      <c r="S247" s="203"/>
      <c r="T247" s="204"/>
      <c r="AT247" s="19" t="s">
        <v>215</v>
      </c>
      <c r="AU247" s="19" t="s">
        <v>79</v>
      </c>
    </row>
    <row r="248" spans="2:65" s="1" customFormat="1" ht="7" customHeight="1">
      <c r="B248" s="43"/>
      <c r="C248" s="44"/>
      <c r="D248" s="44"/>
      <c r="E248" s="44"/>
      <c r="F248" s="44"/>
      <c r="G248" s="44"/>
      <c r="H248" s="44"/>
      <c r="I248" s="44"/>
      <c r="J248" s="44"/>
      <c r="K248" s="44"/>
      <c r="L248" s="34"/>
    </row>
  </sheetData>
  <sheetProtection algorithmName="SHA-512" hashValue="Dse8zoFXmChGaH+euPFYQcTH6z5hnViiEBnHgNCT13VvC+shkzffgmrO+F66nlO5bByx4akWkc29FsqwLr6HLw==" saltValue="QMg12s37qbL1+F1qcOeXICgfh81Vm/u8I+290ruirIZdxF9f94ORjYNjD+QhpPAyRrNFKHTovU04dbsv+IyZyA==" spinCount="100000" sheet="1" objects="1" scenarios="1" formatColumns="0" formatRows="0" autoFilter="0"/>
  <autoFilter ref="C95:K247" xr:uid="{00000000-0009-0000-0000-000004000000}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89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102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16.5" customHeight="1">
      <c r="B13" s="34"/>
      <c r="E13" s="305" t="s">
        <v>1844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ROUND(J97,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ROUND((SUM(BE97:BE188)),  2)</f>
        <v>0</v>
      </c>
      <c r="I37" s="96">
        <v>0.21</v>
      </c>
      <c r="J37" s="85">
        <f>ROUND(((SUM(BE97:BE188))*I37),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ROUND((SUM(BF97:BF188)),  2)</f>
        <v>0</v>
      </c>
      <c r="I38" s="96">
        <v>0.12</v>
      </c>
      <c r="J38" s="85">
        <f>ROUND(((SUM(BF97:BF188))*I38),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ROUND((SUM(BG97:BG188)),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ROUND((SUM(BH97:BH188)),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ROUND((SUM(BI97:BI188)),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16.5" customHeight="1">
      <c r="B58" s="34"/>
      <c r="E58" s="305" t="str">
        <f>E13</f>
        <v>D.1.4.e - Zařízení zdravotně-technických instalací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J97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180</v>
      </c>
      <c r="E68" s="108"/>
      <c r="F68" s="108"/>
      <c r="G68" s="108"/>
      <c r="H68" s="108"/>
      <c r="I68" s="108"/>
      <c r="J68" s="109">
        <f>J98</f>
        <v>0</v>
      </c>
      <c r="L68" s="106"/>
    </row>
    <row r="69" spans="2:47" s="9" customFormat="1" ht="19.899999999999999" customHeight="1">
      <c r="B69" s="110"/>
      <c r="D69" s="111" t="s">
        <v>1845</v>
      </c>
      <c r="E69" s="112"/>
      <c r="F69" s="112"/>
      <c r="G69" s="112"/>
      <c r="H69" s="112"/>
      <c r="I69" s="112"/>
      <c r="J69" s="113">
        <f>J99</f>
        <v>0</v>
      </c>
      <c r="L69" s="110"/>
    </row>
    <row r="70" spans="2:47" s="9" customFormat="1" ht="19.899999999999999" customHeight="1">
      <c r="B70" s="110"/>
      <c r="D70" s="111" t="s">
        <v>1846</v>
      </c>
      <c r="E70" s="112"/>
      <c r="F70" s="112"/>
      <c r="G70" s="112"/>
      <c r="H70" s="112"/>
      <c r="I70" s="112"/>
      <c r="J70" s="113">
        <f>J107</f>
        <v>0</v>
      </c>
      <c r="L70" s="110"/>
    </row>
    <row r="71" spans="2:47" s="9" customFormat="1" ht="19.899999999999999" customHeight="1">
      <c r="B71" s="110"/>
      <c r="D71" s="111" t="s">
        <v>1847</v>
      </c>
      <c r="E71" s="112"/>
      <c r="F71" s="112"/>
      <c r="G71" s="112"/>
      <c r="H71" s="112"/>
      <c r="I71" s="112"/>
      <c r="J71" s="113">
        <f>J131</f>
        <v>0</v>
      </c>
      <c r="L71" s="110"/>
    </row>
    <row r="72" spans="2:47" s="9" customFormat="1" ht="19.899999999999999" customHeight="1">
      <c r="B72" s="110"/>
      <c r="D72" s="111" t="s">
        <v>1848</v>
      </c>
      <c r="E72" s="112"/>
      <c r="F72" s="112"/>
      <c r="G72" s="112"/>
      <c r="H72" s="112"/>
      <c r="I72" s="112"/>
      <c r="J72" s="113">
        <f>J155</f>
        <v>0</v>
      </c>
      <c r="L72" s="110"/>
    </row>
    <row r="73" spans="2:47" s="9" customFormat="1" ht="19.899999999999999" customHeight="1">
      <c r="B73" s="110"/>
      <c r="D73" s="111" t="s">
        <v>1849</v>
      </c>
      <c r="E73" s="112"/>
      <c r="F73" s="112"/>
      <c r="G73" s="112"/>
      <c r="H73" s="112"/>
      <c r="I73" s="112"/>
      <c r="J73" s="113">
        <f>J176</f>
        <v>0</v>
      </c>
      <c r="L73" s="110"/>
    </row>
    <row r="74" spans="2:47" s="1" customFormat="1" ht="21.75" customHeight="1">
      <c r="B74" s="34"/>
      <c r="L74" s="34"/>
    </row>
    <row r="75" spans="2:47" s="1" customFormat="1" ht="7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4"/>
    </row>
    <row r="79" spans="2:47" s="1" customFormat="1" ht="7" customHeight="1"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34"/>
    </row>
    <row r="80" spans="2:47" s="1" customFormat="1" ht="25" customHeight="1">
      <c r="B80" s="34"/>
      <c r="C80" s="23" t="s">
        <v>192</v>
      </c>
      <c r="L80" s="34"/>
    </row>
    <row r="81" spans="2:20" s="1" customFormat="1" ht="7" customHeight="1">
      <c r="B81" s="34"/>
      <c r="L81" s="34"/>
    </row>
    <row r="82" spans="2:20" s="1" customFormat="1" ht="12" customHeight="1">
      <c r="B82" s="34"/>
      <c r="C82" s="29" t="s">
        <v>16</v>
      </c>
      <c r="L82" s="34"/>
    </row>
    <row r="83" spans="2:20" s="1" customFormat="1" ht="26.25" customHeight="1">
      <c r="B83" s="34"/>
      <c r="E83" s="342" t="str">
        <f>E7</f>
        <v>ZČU - REKONSTRUKCE POSLUCHÁREN UP 101,104,108,112 a 115</v>
      </c>
      <c r="F83" s="343"/>
      <c r="G83" s="343"/>
      <c r="H83" s="343"/>
      <c r="L83" s="34"/>
    </row>
    <row r="84" spans="2:20" ht="12" customHeight="1">
      <c r="B84" s="22"/>
      <c r="C84" s="29" t="s">
        <v>147</v>
      </c>
      <c r="L84" s="22"/>
    </row>
    <row r="85" spans="2:20" ht="16.5" customHeight="1">
      <c r="B85" s="22"/>
      <c r="E85" s="342" t="s">
        <v>150</v>
      </c>
      <c r="F85" s="312"/>
      <c r="G85" s="312"/>
      <c r="H85" s="312"/>
      <c r="L85" s="22"/>
    </row>
    <row r="86" spans="2:20" ht="12" customHeight="1">
      <c r="B86" s="22"/>
      <c r="C86" s="29" t="s">
        <v>153</v>
      </c>
      <c r="L86" s="22"/>
    </row>
    <row r="87" spans="2:20" s="1" customFormat="1" ht="16.5" customHeight="1">
      <c r="B87" s="34"/>
      <c r="E87" s="340" t="s">
        <v>1450</v>
      </c>
      <c r="F87" s="344"/>
      <c r="G87" s="344"/>
      <c r="H87" s="344"/>
      <c r="L87" s="34"/>
    </row>
    <row r="88" spans="2:20" s="1" customFormat="1" ht="12" customHeight="1">
      <c r="B88" s="34"/>
      <c r="C88" s="29" t="s">
        <v>1451</v>
      </c>
      <c r="L88" s="34"/>
    </row>
    <row r="89" spans="2:20" s="1" customFormat="1" ht="16.5" customHeight="1">
      <c r="B89" s="34"/>
      <c r="E89" s="305" t="str">
        <f>E13</f>
        <v>D.1.4.e - Zařízení zdravotně-technických instalací</v>
      </c>
      <c r="F89" s="344"/>
      <c r="G89" s="344"/>
      <c r="H89" s="344"/>
      <c r="L89" s="34"/>
    </row>
    <row r="90" spans="2:20" s="1" customFormat="1" ht="7" customHeight="1">
      <c r="B90" s="34"/>
      <c r="L90" s="34"/>
    </row>
    <row r="91" spans="2:20" s="1" customFormat="1" ht="12" customHeight="1">
      <c r="B91" s="34"/>
      <c r="C91" s="29" t="s">
        <v>21</v>
      </c>
      <c r="F91" s="27" t="str">
        <f>F16</f>
        <v>Areál ZČU, Univerzitní 22, 306 14 Plzeň</v>
      </c>
      <c r="I91" s="29" t="s">
        <v>23</v>
      </c>
      <c r="J91" s="51" t="str">
        <f>IF(J16="","",J16)</f>
        <v>15. 1. 2024</v>
      </c>
      <c r="L91" s="34"/>
    </row>
    <row r="92" spans="2:20" s="1" customFormat="1" ht="7" customHeight="1">
      <c r="B92" s="34"/>
      <c r="L92" s="34"/>
    </row>
    <row r="93" spans="2:20" s="1" customFormat="1" ht="25.65" customHeight="1">
      <c r="B93" s="34"/>
      <c r="C93" s="29" t="s">
        <v>25</v>
      </c>
      <c r="F93" s="27" t="str">
        <f>E19</f>
        <v>Západočeská univerzita v Plzni, Univerzitní 8, 306</v>
      </c>
      <c r="I93" s="29" t="s">
        <v>31</v>
      </c>
      <c r="J93" s="32" t="str">
        <f>E25</f>
        <v>ATELIER SOUKUP OPL ŠVEHLA S.R.O.</v>
      </c>
      <c r="L93" s="34"/>
    </row>
    <row r="94" spans="2:20" s="1" customFormat="1" ht="15.15" customHeight="1">
      <c r="B94" s="34"/>
      <c r="C94" s="29" t="s">
        <v>29</v>
      </c>
      <c r="F94" s="27" t="str">
        <f>IF(E22="","",E22)</f>
        <v>Vyplň údaj</v>
      </c>
      <c r="I94" s="29" t="s">
        <v>34</v>
      </c>
      <c r="J94" s="32" t="str">
        <f>E28</f>
        <v>Michal Jirka</v>
      </c>
      <c r="L94" s="34"/>
    </row>
    <row r="95" spans="2:20" s="1" customFormat="1" ht="10.25" customHeight="1">
      <c r="B95" s="34"/>
      <c r="L95" s="34"/>
    </row>
    <row r="96" spans="2:20" s="10" customFormat="1" ht="29.25" customHeight="1">
      <c r="B96" s="114"/>
      <c r="C96" s="115" t="s">
        <v>193</v>
      </c>
      <c r="D96" s="116" t="s">
        <v>57</v>
      </c>
      <c r="E96" s="116" t="s">
        <v>53</v>
      </c>
      <c r="F96" s="116" t="s">
        <v>54</v>
      </c>
      <c r="G96" s="116" t="s">
        <v>194</v>
      </c>
      <c r="H96" s="116" t="s">
        <v>195</v>
      </c>
      <c r="I96" s="116" t="s">
        <v>196</v>
      </c>
      <c r="J96" s="116" t="s">
        <v>159</v>
      </c>
      <c r="K96" s="117" t="s">
        <v>197</v>
      </c>
      <c r="L96" s="114"/>
      <c r="M96" s="58" t="s">
        <v>19</v>
      </c>
      <c r="N96" s="59" t="s">
        <v>42</v>
      </c>
      <c r="O96" s="59" t="s">
        <v>198</v>
      </c>
      <c r="P96" s="59" t="s">
        <v>199</v>
      </c>
      <c r="Q96" s="59" t="s">
        <v>200</v>
      </c>
      <c r="R96" s="59" t="s">
        <v>201</v>
      </c>
      <c r="S96" s="59" t="s">
        <v>202</v>
      </c>
      <c r="T96" s="60" t="s">
        <v>203</v>
      </c>
    </row>
    <row r="97" spans="2:65" s="1" customFormat="1" ht="22.75" customHeight="1">
      <c r="B97" s="34"/>
      <c r="C97" s="63" t="s">
        <v>204</v>
      </c>
      <c r="J97" s="118">
        <f>BK97</f>
        <v>0</v>
      </c>
      <c r="L97" s="34"/>
      <c r="M97" s="61"/>
      <c r="N97" s="52"/>
      <c r="O97" s="52"/>
      <c r="P97" s="119">
        <f>P98</f>
        <v>0</v>
      </c>
      <c r="Q97" s="52"/>
      <c r="R97" s="119">
        <f>R98</f>
        <v>7.5905410499999992E-2</v>
      </c>
      <c r="S97" s="52"/>
      <c r="T97" s="120">
        <f>T98</f>
        <v>0</v>
      </c>
      <c r="AT97" s="19" t="s">
        <v>71</v>
      </c>
      <c r="AU97" s="19" t="s">
        <v>160</v>
      </c>
      <c r="BK97" s="121">
        <f>BK98</f>
        <v>0</v>
      </c>
    </row>
    <row r="98" spans="2:65" s="11" customFormat="1" ht="25.9" customHeight="1">
      <c r="B98" s="122"/>
      <c r="D98" s="123" t="s">
        <v>71</v>
      </c>
      <c r="E98" s="124" t="s">
        <v>892</v>
      </c>
      <c r="F98" s="124" t="s">
        <v>893</v>
      </c>
      <c r="I98" s="125"/>
      <c r="J98" s="126">
        <f>BK98</f>
        <v>0</v>
      </c>
      <c r="L98" s="122"/>
      <c r="M98" s="127"/>
      <c r="P98" s="128">
        <f>P99+P107+P131+P155+P176</f>
        <v>0</v>
      </c>
      <c r="R98" s="128">
        <f>R99+R107+R131+R155+R176</f>
        <v>7.5905410499999992E-2</v>
      </c>
      <c r="T98" s="129">
        <f>T99+T107+T131+T155+T176</f>
        <v>0</v>
      </c>
      <c r="AR98" s="123" t="s">
        <v>81</v>
      </c>
      <c r="AT98" s="130" t="s">
        <v>71</v>
      </c>
      <c r="AU98" s="130" t="s">
        <v>72</v>
      </c>
      <c r="AY98" s="123" t="s">
        <v>207</v>
      </c>
      <c r="BK98" s="131">
        <f>BK99+BK107+BK131+BK155+BK176</f>
        <v>0</v>
      </c>
    </row>
    <row r="99" spans="2:65" s="11" customFormat="1" ht="22.75" customHeight="1">
      <c r="B99" s="122"/>
      <c r="D99" s="123" t="s">
        <v>71</v>
      </c>
      <c r="E99" s="132" t="s">
        <v>1850</v>
      </c>
      <c r="F99" s="132" t="s">
        <v>1851</v>
      </c>
      <c r="I99" s="125"/>
      <c r="J99" s="133">
        <f>BK99</f>
        <v>0</v>
      </c>
      <c r="L99" s="122"/>
      <c r="M99" s="127"/>
      <c r="P99" s="128">
        <f>SUM(P100:P106)</f>
        <v>0</v>
      </c>
      <c r="R99" s="128">
        <f>SUM(R100:R106)</f>
        <v>3.3000000000000005E-4</v>
      </c>
      <c r="T99" s="129">
        <f>SUM(T100:T106)</f>
        <v>0</v>
      </c>
      <c r="AR99" s="123" t="s">
        <v>79</v>
      </c>
      <c r="AT99" s="130" t="s">
        <v>71</v>
      </c>
      <c r="AU99" s="130" t="s">
        <v>79</v>
      </c>
      <c r="AY99" s="123" t="s">
        <v>207</v>
      </c>
      <c r="BK99" s="131">
        <f>SUM(BK100:BK106)</f>
        <v>0</v>
      </c>
    </row>
    <row r="100" spans="2:65" s="1" customFormat="1" ht="24.15" customHeight="1">
      <c r="B100" s="34"/>
      <c r="C100" s="134" t="s">
        <v>79</v>
      </c>
      <c r="D100" s="134" t="s">
        <v>209</v>
      </c>
      <c r="E100" s="135" t="s">
        <v>1852</v>
      </c>
      <c r="F100" s="136" t="s">
        <v>1853</v>
      </c>
      <c r="G100" s="137" t="s">
        <v>654</v>
      </c>
      <c r="H100" s="138">
        <v>4</v>
      </c>
      <c r="I100" s="139"/>
      <c r="J100" s="140">
        <f>ROUND(I100*H100,2)</f>
        <v>0</v>
      </c>
      <c r="K100" s="136" t="s">
        <v>213</v>
      </c>
      <c r="L100" s="34"/>
      <c r="M100" s="141" t="s">
        <v>19</v>
      </c>
      <c r="N100" s="142" t="s">
        <v>43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111</v>
      </c>
      <c r="AT100" s="145" t="s">
        <v>209</v>
      </c>
      <c r="AU100" s="145" t="s">
        <v>81</v>
      </c>
      <c r="AY100" s="19" t="s">
        <v>207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79</v>
      </c>
      <c r="BK100" s="146">
        <f>ROUND(I100*H100,2)</f>
        <v>0</v>
      </c>
      <c r="BL100" s="19" t="s">
        <v>111</v>
      </c>
      <c r="BM100" s="145" t="s">
        <v>111</v>
      </c>
    </row>
    <row r="101" spans="2:65" s="1" customFormat="1" ht="27">
      <c r="B101" s="34"/>
      <c r="D101" s="147" t="s">
        <v>215</v>
      </c>
      <c r="F101" s="148" t="s">
        <v>1854</v>
      </c>
      <c r="I101" s="149"/>
      <c r="L101" s="34"/>
      <c r="M101" s="150"/>
      <c r="T101" s="55"/>
      <c r="AT101" s="19" t="s">
        <v>215</v>
      </c>
      <c r="AU101" s="19" t="s">
        <v>81</v>
      </c>
    </row>
    <row r="102" spans="2:65" s="1" customFormat="1" ht="10">
      <c r="B102" s="34"/>
      <c r="D102" s="151" t="s">
        <v>217</v>
      </c>
      <c r="F102" s="152" t="s">
        <v>1855</v>
      </c>
      <c r="I102" s="149"/>
      <c r="L102" s="34"/>
      <c r="M102" s="150"/>
      <c r="T102" s="55"/>
      <c r="AT102" s="19" t="s">
        <v>217</v>
      </c>
      <c r="AU102" s="19" t="s">
        <v>81</v>
      </c>
    </row>
    <row r="103" spans="2:65" s="1" customFormat="1" ht="24.15" customHeight="1">
      <c r="B103" s="34"/>
      <c r="C103" s="173" t="s">
        <v>81</v>
      </c>
      <c r="D103" s="173" t="s">
        <v>223</v>
      </c>
      <c r="E103" s="174" t="s">
        <v>1856</v>
      </c>
      <c r="F103" s="175" t="s">
        <v>1857</v>
      </c>
      <c r="G103" s="176" t="s">
        <v>654</v>
      </c>
      <c r="H103" s="177">
        <v>1</v>
      </c>
      <c r="I103" s="178"/>
      <c r="J103" s="179">
        <f>ROUND(I103*H103,2)</f>
        <v>0</v>
      </c>
      <c r="K103" s="175" t="s">
        <v>213</v>
      </c>
      <c r="L103" s="180"/>
      <c r="M103" s="181" t="s">
        <v>19</v>
      </c>
      <c r="N103" s="182" t="s">
        <v>43</v>
      </c>
      <c r="P103" s="143">
        <f>O103*H103</f>
        <v>0</v>
      </c>
      <c r="Q103" s="143">
        <v>9.0000000000000006E-5</v>
      </c>
      <c r="R103" s="143">
        <f>Q103*H103</f>
        <v>9.0000000000000006E-5</v>
      </c>
      <c r="S103" s="143">
        <v>0</v>
      </c>
      <c r="T103" s="144">
        <f>S103*H103</f>
        <v>0</v>
      </c>
      <c r="AR103" s="145" t="s">
        <v>227</v>
      </c>
      <c r="AT103" s="145" t="s">
        <v>223</v>
      </c>
      <c r="AU103" s="145" t="s">
        <v>81</v>
      </c>
      <c r="AY103" s="19" t="s">
        <v>207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79</v>
      </c>
      <c r="BK103" s="146">
        <f>ROUND(I103*H103,2)</f>
        <v>0</v>
      </c>
      <c r="BL103" s="19" t="s">
        <v>111</v>
      </c>
      <c r="BM103" s="145" t="s">
        <v>1858</v>
      </c>
    </row>
    <row r="104" spans="2:65" s="1" customFormat="1" ht="10">
      <c r="B104" s="34"/>
      <c r="D104" s="147" t="s">
        <v>215</v>
      </c>
      <c r="F104" s="148" t="s">
        <v>1857</v>
      </c>
      <c r="I104" s="149"/>
      <c r="L104" s="34"/>
      <c r="M104" s="150"/>
      <c r="T104" s="55"/>
      <c r="AT104" s="19" t="s">
        <v>215</v>
      </c>
      <c r="AU104" s="19" t="s">
        <v>81</v>
      </c>
    </row>
    <row r="105" spans="2:65" s="1" customFormat="1" ht="24.15" customHeight="1">
      <c r="B105" s="34"/>
      <c r="C105" s="173" t="s">
        <v>92</v>
      </c>
      <c r="D105" s="173" t="s">
        <v>223</v>
      </c>
      <c r="E105" s="174" t="s">
        <v>1859</v>
      </c>
      <c r="F105" s="175" t="s">
        <v>1860</v>
      </c>
      <c r="G105" s="176" t="s">
        <v>654</v>
      </c>
      <c r="H105" s="177">
        <v>3</v>
      </c>
      <c r="I105" s="178"/>
      <c r="J105" s="179">
        <f>ROUND(I105*H105,2)</f>
        <v>0</v>
      </c>
      <c r="K105" s="175" t="s">
        <v>213</v>
      </c>
      <c r="L105" s="180"/>
      <c r="M105" s="181" t="s">
        <v>19</v>
      </c>
      <c r="N105" s="182" t="s">
        <v>43</v>
      </c>
      <c r="P105" s="143">
        <f>O105*H105</f>
        <v>0</v>
      </c>
      <c r="Q105" s="143">
        <v>8.0000000000000007E-5</v>
      </c>
      <c r="R105" s="143">
        <f>Q105*H105</f>
        <v>2.4000000000000003E-4</v>
      </c>
      <c r="S105" s="143">
        <v>0</v>
      </c>
      <c r="T105" s="144">
        <f>S105*H105</f>
        <v>0</v>
      </c>
      <c r="AR105" s="145" t="s">
        <v>227</v>
      </c>
      <c r="AT105" s="145" t="s">
        <v>223</v>
      </c>
      <c r="AU105" s="145" t="s">
        <v>81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111</v>
      </c>
      <c r="BM105" s="145" t="s">
        <v>1861</v>
      </c>
    </row>
    <row r="106" spans="2:65" s="1" customFormat="1" ht="10">
      <c r="B106" s="34"/>
      <c r="D106" s="147" t="s">
        <v>215</v>
      </c>
      <c r="F106" s="148" t="s">
        <v>1860</v>
      </c>
      <c r="I106" s="149"/>
      <c r="L106" s="34"/>
      <c r="M106" s="150"/>
      <c r="T106" s="55"/>
      <c r="AT106" s="19" t="s">
        <v>215</v>
      </c>
      <c r="AU106" s="19" t="s">
        <v>81</v>
      </c>
    </row>
    <row r="107" spans="2:65" s="11" customFormat="1" ht="22.75" customHeight="1">
      <c r="B107" s="122"/>
      <c r="D107" s="123" t="s">
        <v>71</v>
      </c>
      <c r="E107" s="132" t="s">
        <v>1862</v>
      </c>
      <c r="F107" s="132" t="s">
        <v>1863</v>
      </c>
      <c r="I107" s="125"/>
      <c r="J107" s="133">
        <f>BK107</f>
        <v>0</v>
      </c>
      <c r="L107" s="122"/>
      <c r="M107" s="127"/>
      <c r="P107" s="128">
        <f>SUM(P108:P130)</f>
        <v>0</v>
      </c>
      <c r="R107" s="128">
        <f>SUM(R108:R130)</f>
        <v>6.6009623999999989E-2</v>
      </c>
      <c r="T107" s="129">
        <f>SUM(T108:T130)</f>
        <v>0</v>
      </c>
      <c r="AR107" s="123" t="s">
        <v>79</v>
      </c>
      <c r="AT107" s="130" t="s">
        <v>71</v>
      </c>
      <c r="AU107" s="130" t="s">
        <v>79</v>
      </c>
      <c r="AY107" s="123" t="s">
        <v>207</v>
      </c>
      <c r="BK107" s="131">
        <f>SUM(BK108:BK130)</f>
        <v>0</v>
      </c>
    </row>
    <row r="108" spans="2:65" s="1" customFormat="1" ht="37.75" customHeight="1">
      <c r="B108" s="34"/>
      <c r="C108" s="134" t="s">
        <v>111</v>
      </c>
      <c r="D108" s="134" t="s">
        <v>209</v>
      </c>
      <c r="E108" s="135" t="s">
        <v>1864</v>
      </c>
      <c r="F108" s="136" t="s">
        <v>1865</v>
      </c>
      <c r="G108" s="137" t="s">
        <v>345</v>
      </c>
      <c r="H108" s="138">
        <v>2</v>
      </c>
      <c r="I108" s="139"/>
      <c r="J108" s="140">
        <f>ROUND(I108*H108,2)</f>
        <v>0</v>
      </c>
      <c r="K108" s="136" t="s">
        <v>331</v>
      </c>
      <c r="L108" s="34"/>
      <c r="M108" s="141" t="s">
        <v>19</v>
      </c>
      <c r="N108" s="142" t="s">
        <v>43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111</v>
      </c>
      <c r="AT108" s="145" t="s">
        <v>209</v>
      </c>
      <c r="AU108" s="145" t="s">
        <v>81</v>
      </c>
      <c r="AY108" s="19" t="s">
        <v>207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9" t="s">
        <v>79</v>
      </c>
      <c r="BK108" s="146">
        <f>ROUND(I108*H108,2)</f>
        <v>0</v>
      </c>
      <c r="BL108" s="19" t="s">
        <v>111</v>
      </c>
      <c r="BM108" s="145" t="s">
        <v>282</v>
      </c>
    </row>
    <row r="109" spans="2:65" s="1" customFormat="1" ht="18">
      <c r="B109" s="34"/>
      <c r="D109" s="147" t="s">
        <v>215</v>
      </c>
      <c r="F109" s="148" t="s">
        <v>1865</v>
      </c>
      <c r="I109" s="149"/>
      <c r="L109" s="34"/>
      <c r="M109" s="150"/>
      <c r="T109" s="55"/>
      <c r="AT109" s="19" t="s">
        <v>215</v>
      </c>
      <c r="AU109" s="19" t="s">
        <v>81</v>
      </c>
    </row>
    <row r="110" spans="2:65" s="1" customFormat="1" ht="16.5" customHeight="1">
      <c r="B110" s="34"/>
      <c r="C110" s="134" t="s">
        <v>241</v>
      </c>
      <c r="D110" s="134" t="s">
        <v>209</v>
      </c>
      <c r="E110" s="135" t="s">
        <v>1866</v>
      </c>
      <c r="F110" s="136" t="s">
        <v>1867</v>
      </c>
      <c r="G110" s="137" t="s">
        <v>654</v>
      </c>
      <c r="H110" s="138">
        <v>2</v>
      </c>
      <c r="I110" s="139"/>
      <c r="J110" s="140">
        <f>ROUND(I110*H110,2)</f>
        <v>0</v>
      </c>
      <c r="K110" s="136" t="s">
        <v>213</v>
      </c>
      <c r="L110" s="34"/>
      <c r="M110" s="141" t="s">
        <v>19</v>
      </c>
      <c r="N110" s="142" t="s">
        <v>43</v>
      </c>
      <c r="P110" s="143">
        <f>O110*H110</f>
        <v>0</v>
      </c>
      <c r="Q110" s="143">
        <v>2.0098999999999998E-3</v>
      </c>
      <c r="R110" s="143">
        <f>Q110*H110</f>
        <v>4.0197999999999996E-3</v>
      </c>
      <c r="S110" s="143">
        <v>0</v>
      </c>
      <c r="T110" s="144">
        <f>S110*H110</f>
        <v>0</v>
      </c>
      <c r="AR110" s="145" t="s">
        <v>111</v>
      </c>
      <c r="AT110" s="145" t="s">
        <v>209</v>
      </c>
      <c r="AU110" s="145" t="s">
        <v>81</v>
      </c>
      <c r="AY110" s="19" t="s">
        <v>207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79</v>
      </c>
      <c r="BK110" s="146">
        <f>ROUND(I110*H110,2)</f>
        <v>0</v>
      </c>
      <c r="BL110" s="19" t="s">
        <v>111</v>
      </c>
      <c r="BM110" s="145" t="s">
        <v>8</v>
      </c>
    </row>
    <row r="111" spans="2:65" s="1" customFormat="1" ht="10">
      <c r="B111" s="34"/>
      <c r="D111" s="147" t="s">
        <v>215</v>
      </c>
      <c r="F111" s="148" t="s">
        <v>1868</v>
      </c>
      <c r="I111" s="149"/>
      <c r="L111" s="34"/>
      <c r="M111" s="150"/>
      <c r="T111" s="55"/>
      <c r="AT111" s="19" t="s">
        <v>215</v>
      </c>
      <c r="AU111" s="19" t="s">
        <v>81</v>
      </c>
    </row>
    <row r="112" spans="2:65" s="1" customFormat="1" ht="10">
      <c r="B112" s="34"/>
      <c r="D112" s="151" t="s">
        <v>217</v>
      </c>
      <c r="F112" s="152" t="s">
        <v>1869</v>
      </c>
      <c r="I112" s="149"/>
      <c r="L112" s="34"/>
      <c r="M112" s="150"/>
      <c r="T112" s="55"/>
      <c r="AT112" s="19" t="s">
        <v>217</v>
      </c>
      <c r="AU112" s="19" t="s">
        <v>81</v>
      </c>
    </row>
    <row r="113" spans="2:65" s="1" customFormat="1" ht="16.5" customHeight="1">
      <c r="B113" s="34"/>
      <c r="C113" s="134" t="s">
        <v>250</v>
      </c>
      <c r="D113" s="134" t="s">
        <v>209</v>
      </c>
      <c r="E113" s="135" t="s">
        <v>1870</v>
      </c>
      <c r="F113" s="136" t="s">
        <v>1871</v>
      </c>
      <c r="G113" s="137" t="s">
        <v>654</v>
      </c>
      <c r="H113" s="138">
        <v>5</v>
      </c>
      <c r="I113" s="139"/>
      <c r="J113" s="140">
        <f>ROUND(I113*H113,2)</f>
        <v>0</v>
      </c>
      <c r="K113" s="136" t="s">
        <v>213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4.7649999999999998E-4</v>
      </c>
      <c r="R113" s="143">
        <f>Q113*H113</f>
        <v>2.3825000000000001E-3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81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342</v>
      </c>
    </row>
    <row r="114" spans="2:65" s="1" customFormat="1" ht="10">
      <c r="B114" s="34"/>
      <c r="D114" s="147" t="s">
        <v>215</v>
      </c>
      <c r="F114" s="148" t="s">
        <v>1872</v>
      </c>
      <c r="I114" s="149"/>
      <c r="L114" s="34"/>
      <c r="M114" s="150"/>
      <c r="T114" s="55"/>
      <c r="AT114" s="19" t="s">
        <v>215</v>
      </c>
      <c r="AU114" s="19" t="s">
        <v>81</v>
      </c>
    </row>
    <row r="115" spans="2:65" s="1" customFormat="1" ht="10">
      <c r="B115" s="34"/>
      <c r="D115" s="151" t="s">
        <v>217</v>
      </c>
      <c r="F115" s="152" t="s">
        <v>1873</v>
      </c>
      <c r="I115" s="149"/>
      <c r="L115" s="34"/>
      <c r="M115" s="150"/>
      <c r="T115" s="55"/>
      <c r="AT115" s="19" t="s">
        <v>217</v>
      </c>
      <c r="AU115" s="19" t="s">
        <v>81</v>
      </c>
    </row>
    <row r="116" spans="2:65" s="1" customFormat="1" ht="16.5" customHeight="1">
      <c r="B116" s="34"/>
      <c r="C116" s="134" t="s">
        <v>257</v>
      </c>
      <c r="D116" s="134" t="s">
        <v>209</v>
      </c>
      <c r="E116" s="135" t="s">
        <v>1874</v>
      </c>
      <c r="F116" s="136" t="s">
        <v>1875</v>
      </c>
      <c r="G116" s="137" t="s">
        <v>1422</v>
      </c>
      <c r="H116" s="138">
        <v>5</v>
      </c>
      <c r="I116" s="139"/>
      <c r="J116" s="140">
        <f>ROUND(I116*H116,2)</f>
        <v>0</v>
      </c>
      <c r="K116" s="136" t="s">
        <v>331</v>
      </c>
      <c r="L116" s="34"/>
      <c r="M116" s="141" t="s">
        <v>19</v>
      </c>
      <c r="N116" s="142" t="s">
        <v>43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111</v>
      </c>
      <c r="AT116" s="145" t="s">
        <v>209</v>
      </c>
      <c r="AU116" s="145" t="s">
        <v>81</v>
      </c>
      <c r="AY116" s="19" t="s">
        <v>207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79</v>
      </c>
      <c r="BK116" s="146">
        <f>ROUND(I116*H116,2)</f>
        <v>0</v>
      </c>
      <c r="BL116" s="19" t="s">
        <v>111</v>
      </c>
      <c r="BM116" s="145" t="s">
        <v>351</v>
      </c>
    </row>
    <row r="117" spans="2:65" s="1" customFormat="1" ht="10">
      <c r="B117" s="34"/>
      <c r="D117" s="147" t="s">
        <v>215</v>
      </c>
      <c r="F117" s="148" t="s">
        <v>1875</v>
      </c>
      <c r="I117" s="149"/>
      <c r="L117" s="34"/>
      <c r="M117" s="150"/>
      <c r="T117" s="55"/>
      <c r="AT117" s="19" t="s">
        <v>215</v>
      </c>
      <c r="AU117" s="19" t="s">
        <v>81</v>
      </c>
    </row>
    <row r="118" spans="2:65" s="1" customFormat="1" ht="16.5" customHeight="1">
      <c r="B118" s="34"/>
      <c r="C118" s="134" t="s">
        <v>227</v>
      </c>
      <c r="D118" s="134" t="s">
        <v>209</v>
      </c>
      <c r="E118" s="135" t="s">
        <v>1876</v>
      </c>
      <c r="F118" s="136" t="s">
        <v>1877</v>
      </c>
      <c r="G118" s="137" t="s">
        <v>345</v>
      </c>
      <c r="H118" s="138">
        <v>16</v>
      </c>
      <c r="I118" s="139"/>
      <c r="J118" s="140">
        <f>ROUND(I118*H118,2)</f>
        <v>0</v>
      </c>
      <c r="K118" s="136" t="s">
        <v>331</v>
      </c>
      <c r="L118" s="34"/>
      <c r="M118" s="141" t="s">
        <v>19</v>
      </c>
      <c r="N118" s="142" t="s">
        <v>43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111</v>
      </c>
      <c r="AT118" s="145" t="s">
        <v>209</v>
      </c>
      <c r="AU118" s="145" t="s">
        <v>81</v>
      </c>
      <c r="AY118" s="19" t="s">
        <v>207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9" t="s">
        <v>79</v>
      </c>
      <c r="BK118" s="146">
        <f>ROUND(I118*H118,2)</f>
        <v>0</v>
      </c>
      <c r="BL118" s="19" t="s">
        <v>111</v>
      </c>
      <c r="BM118" s="145" t="s">
        <v>359</v>
      </c>
    </row>
    <row r="119" spans="2:65" s="1" customFormat="1" ht="10">
      <c r="B119" s="34"/>
      <c r="D119" s="147" t="s">
        <v>215</v>
      </c>
      <c r="F119" s="148" t="s">
        <v>1877</v>
      </c>
      <c r="I119" s="149"/>
      <c r="L119" s="34"/>
      <c r="M119" s="150"/>
      <c r="T119" s="55"/>
      <c r="AT119" s="19" t="s">
        <v>215</v>
      </c>
      <c r="AU119" s="19" t="s">
        <v>81</v>
      </c>
    </row>
    <row r="120" spans="2:65" s="1" customFormat="1" ht="24.15" customHeight="1">
      <c r="B120" s="34"/>
      <c r="C120" s="134" t="s">
        <v>272</v>
      </c>
      <c r="D120" s="134" t="s">
        <v>209</v>
      </c>
      <c r="E120" s="135" t="s">
        <v>1878</v>
      </c>
      <c r="F120" s="136" t="s">
        <v>1879</v>
      </c>
      <c r="G120" s="137" t="s">
        <v>345</v>
      </c>
      <c r="H120" s="138">
        <v>2</v>
      </c>
      <c r="I120" s="139"/>
      <c r="J120" s="140">
        <f>ROUND(I120*H120,2)</f>
        <v>0</v>
      </c>
      <c r="K120" s="136" t="s">
        <v>331</v>
      </c>
      <c r="L120" s="34"/>
      <c r="M120" s="141" t="s">
        <v>19</v>
      </c>
      <c r="N120" s="142" t="s">
        <v>43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111</v>
      </c>
      <c r="AT120" s="145" t="s">
        <v>209</v>
      </c>
      <c r="AU120" s="145" t="s">
        <v>81</v>
      </c>
      <c r="AY120" s="19" t="s">
        <v>207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9" t="s">
        <v>79</v>
      </c>
      <c r="BK120" s="146">
        <f>ROUND(I120*H120,2)</f>
        <v>0</v>
      </c>
      <c r="BL120" s="19" t="s">
        <v>111</v>
      </c>
      <c r="BM120" s="145" t="s">
        <v>367</v>
      </c>
    </row>
    <row r="121" spans="2:65" s="1" customFormat="1" ht="10">
      <c r="B121" s="34"/>
      <c r="D121" s="147" t="s">
        <v>215</v>
      </c>
      <c r="F121" s="148" t="s">
        <v>1880</v>
      </c>
      <c r="I121" s="149"/>
      <c r="L121" s="34"/>
      <c r="M121" s="150"/>
      <c r="T121" s="55"/>
      <c r="AT121" s="19" t="s">
        <v>215</v>
      </c>
      <c r="AU121" s="19" t="s">
        <v>81</v>
      </c>
    </row>
    <row r="122" spans="2:65" s="1" customFormat="1" ht="24.15" customHeight="1">
      <c r="B122" s="34"/>
      <c r="C122" s="134" t="s">
        <v>282</v>
      </c>
      <c r="D122" s="134" t="s">
        <v>209</v>
      </c>
      <c r="E122" s="135" t="s">
        <v>1881</v>
      </c>
      <c r="F122" s="136" t="s">
        <v>1882</v>
      </c>
      <c r="G122" s="137" t="s">
        <v>654</v>
      </c>
      <c r="H122" s="138">
        <v>21</v>
      </c>
      <c r="I122" s="139"/>
      <c r="J122" s="140">
        <f>ROUND(I122*H122,2)</f>
        <v>0</v>
      </c>
      <c r="K122" s="136" t="s">
        <v>213</v>
      </c>
      <c r="L122" s="34"/>
      <c r="M122" s="141" t="s">
        <v>19</v>
      </c>
      <c r="N122" s="142" t="s">
        <v>43</v>
      </c>
      <c r="P122" s="143">
        <f>O122*H122</f>
        <v>0</v>
      </c>
      <c r="Q122" s="143">
        <v>2.8384439999999999E-3</v>
      </c>
      <c r="R122" s="143">
        <f>Q122*H122</f>
        <v>5.9607323999999996E-2</v>
      </c>
      <c r="S122" s="143">
        <v>0</v>
      </c>
      <c r="T122" s="144">
        <f>S122*H122</f>
        <v>0</v>
      </c>
      <c r="AR122" s="145" t="s">
        <v>111</v>
      </c>
      <c r="AT122" s="145" t="s">
        <v>209</v>
      </c>
      <c r="AU122" s="145" t="s">
        <v>81</v>
      </c>
      <c r="AY122" s="19" t="s">
        <v>207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9" t="s">
        <v>79</v>
      </c>
      <c r="BK122" s="146">
        <f>ROUND(I122*H122,2)</f>
        <v>0</v>
      </c>
      <c r="BL122" s="19" t="s">
        <v>111</v>
      </c>
      <c r="BM122" s="145" t="s">
        <v>375</v>
      </c>
    </row>
    <row r="123" spans="2:65" s="1" customFormat="1" ht="18">
      <c r="B123" s="34"/>
      <c r="D123" s="147" t="s">
        <v>215</v>
      </c>
      <c r="F123" s="148" t="s">
        <v>1883</v>
      </c>
      <c r="I123" s="149"/>
      <c r="L123" s="34"/>
      <c r="M123" s="150"/>
      <c r="T123" s="55"/>
      <c r="AT123" s="19" t="s">
        <v>215</v>
      </c>
      <c r="AU123" s="19" t="s">
        <v>81</v>
      </c>
    </row>
    <row r="124" spans="2:65" s="1" customFormat="1" ht="10">
      <c r="B124" s="34"/>
      <c r="D124" s="151" t="s">
        <v>217</v>
      </c>
      <c r="F124" s="152" t="s">
        <v>1884</v>
      </c>
      <c r="I124" s="149"/>
      <c r="L124" s="34"/>
      <c r="M124" s="150"/>
      <c r="T124" s="55"/>
      <c r="AT124" s="19" t="s">
        <v>217</v>
      </c>
      <c r="AU124" s="19" t="s">
        <v>81</v>
      </c>
    </row>
    <row r="125" spans="2:65" s="1" customFormat="1" ht="21.75" customHeight="1">
      <c r="B125" s="34"/>
      <c r="C125" s="134" t="s">
        <v>292</v>
      </c>
      <c r="D125" s="134" t="s">
        <v>209</v>
      </c>
      <c r="E125" s="135" t="s">
        <v>1885</v>
      </c>
      <c r="F125" s="136" t="s">
        <v>1886</v>
      </c>
      <c r="G125" s="137" t="s">
        <v>654</v>
      </c>
      <c r="H125" s="138">
        <v>7</v>
      </c>
      <c r="I125" s="139"/>
      <c r="J125" s="140">
        <f>ROUND(I125*H125,2)</f>
        <v>0</v>
      </c>
      <c r="K125" s="136" t="s">
        <v>213</v>
      </c>
      <c r="L125" s="34"/>
      <c r="M125" s="141" t="s">
        <v>19</v>
      </c>
      <c r="N125" s="14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111</v>
      </c>
      <c r="AT125" s="145" t="s">
        <v>209</v>
      </c>
      <c r="AU125" s="145" t="s">
        <v>81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384</v>
      </c>
    </row>
    <row r="126" spans="2:65" s="1" customFormat="1" ht="10">
      <c r="B126" s="34"/>
      <c r="D126" s="147" t="s">
        <v>215</v>
      </c>
      <c r="F126" s="148" t="s">
        <v>1887</v>
      </c>
      <c r="I126" s="149"/>
      <c r="L126" s="34"/>
      <c r="M126" s="150"/>
      <c r="T126" s="55"/>
      <c r="AT126" s="19" t="s">
        <v>215</v>
      </c>
      <c r="AU126" s="19" t="s">
        <v>81</v>
      </c>
    </row>
    <row r="127" spans="2:65" s="1" customFormat="1" ht="10">
      <c r="B127" s="34"/>
      <c r="D127" s="151" t="s">
        <v>217</v>
      </c>
      <c r="F127" s="152" t="s">
        <v>1888</v>
      </c>
      <c r="I127" s="149"/>
      <c r="L127" s="34"/>
      <c r="M127" s="150"/>
      <c r="T127" s="55"/>
      <c r="AT127" s="19" t="s">
        <v>217</v>
      </c>
      <c r="AU127" s="19" t="s">
        <v>81</v>
      </c>
    </row>
    <row r="128" spans="2:65" s="1" customFormat="1" ht="24.15" customHeight="1">
      <c r="B128" s="34"/>
      <c r="C128" s="134" t="s">
        <v>8</v>
      </c>
      <c r="D128" s="134" t="s">
        <v>209</v>
      </c>
      <c r="E128" s="135" t="s">
        <v>1889</v>
      </c>
      <c r="F128" s="136" t="s">
        <v>1890</v>
      </c>
      <c r="G128" s="137" t="s">
        <v>237</v>
      </c>
      <c r="H128" s="138">
        <v>0.5</v>
      </c>
      <c r="I128" s="139"/>
      <c r="J128" s="140">
        <f>ROUND(I128*H128,2)</f>
        <v>0</v>
      </c>
      <c r="K128" s="136" t="s">
        <v>213</v>
      </c>
      <c r="L128" s="34"/>
      <c r="M128" s="141" t="s">
        <v>19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111</v>
      </c>
      <c r="AT128" s="145" t="s">
        <v>209</v>
      </c>
      <c r="AU128" s="145" t="s">
        <v>81</v>
      </c>
      <c r="AY128" s="19" t="s">
        <v>207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9" t="s">
        <v>79</v>
      </c>
      <c r="BK128" s="146">
        <f>ROUND(I128*H128,2)</f>
        <v>0</v>
      </c>
      <c r="BL128" s="19" t="s">
        <v>111</v>
      </c>
      <c r="BM128" s="145" t="s">
        <v>393</v>
      </c>
    </row>
    <row r="129" spans="2:65" s="1" customFormat="1" ht="27">
      <c r="B129" s="34"/>
      <c r="D129" s="147" t="s">
        <v>215</v>
      </c>
      <c r="F129" s="148" t="s">
        <v>1891</v>
      </c>
      <c r="I129" s="149"/>
      <c r="L129" s="34"/>
      <c r="M129" s="150"/>
      <c r="T129" s="55"/>
      <c r="AT129" s="19" t="s">
        <v>215</v>
      </c>
      <c r="AU129" s="19" t="s">
        <v>81</v>
      </c>
    </row>
    <row r="130" spans="2:65" s="1" customFormat="1" ht="10">
      <c r="B130" s="34"/>
      <c r="D130" s="151" t="s">
        <v>217</v>
      </c>
      <c r="F130" s="152" t="s">
        <v>1892</v>
      </c>
      <c r="I130" s="149"/>
      <c r="L130" s="34"/>
      <c r="M130" s="150"/>
      <c r="T130" s="55"/>
      <c r="AT130" s="19" t="s">
        <v>217</v>
      </c>
      <c r="AU130" s="19" t="s">
        <v>81</v>
      </c>
    </row>
    <row r="131" spans="2:65" s="11" customFormat="1" ht="22.75" customHeight="1">
      <c r="B131" s="122"/>
      <c r="D131" s="123" t="s">
        <v>71</v>
      </c>
      <c r="E131" s="132" t="s">
        <v>1893</v>
      </c>
      <c r="F131" s="132" t="s">
        <v>1894</v>
      </c>
      <c r="I131" s="125"/>
      <c r="J131" s="133">
        <f>BK131</f>
        <v>0</v>
      </c>
      <c r="L131" s="122"/>
      <c r="M131" s="127"/>
      <c r="P131" s="128">
        <f>SUM(P132:P154)</f>
        <v>0</v>
      </c>
      <c r="R131" s="128">
        <f>SUM(R132:R154)</f>
        <v>5.1483664999999994E-3</v>
      </c>
      <c r="T131" s="129">
        <f>SUM(T132:T154)</f>
        <v>0</v>
      </c>
      <c r="AR131" s="123" t="s">
        <v>79</v>
      </c>
      <c r="AT131" s="130" t="s">
        <v>71</v>
      </c>
      <c r="AU131" s="130" t="s">
        <v>79</v>
      </c>
      <c r="AY131" s="123" t="s">
        <v>207</v>
      </c>
      <c r="BK131" s="131">
        <f>SUM(BK132:BK154)</f>
        <v>0</v>
      </c>
    </row>
    <row r="132" spans="2:65" s="1" customFormat="1" ht="24.15" customHeight="1">
      <c r="B132" s="34"/>
      <c r="C132" s="134" t="s">
        <v>328</v>
      </c>
      <c r="D132" s="134" t="s">
        <v>209</v>
      </c>
      <c r="E132" s="135" t="s">
        <v>1895</v>
      </c>
      <c r="F132" s="136" t="s">
        <v>1896</v>
      </c>
      <c r="G132" s="137" t="s">
        <v>654</v>
      </c>
      <c r="H132" s="138">
        <v>3</v>
      </c>
      <c r="I132" s="139"/>
      <c r="J132" s="140">
        <f>ROUND(I132*H132,2)</f>
        <v>0</v>
      </c>
      <c r="K132" s="136" t="s">
        <v>213</v>
      </c>
      <c r="L132" s="34"/>
      <c r="M132" s="141" t="s">
        <v>19</v>
      </c>
      <c r="N132" s="142" t="s">
        <v>43</v>
      </c>
      <c r="P132" s="143">
        <f>O132*H132</f>
        <v>0</v>
      </c>
      <c r="Q132" s="143">
        <v>9.76972E-4</v>
      </c>
      <c r="R132" s="143">
        <f>Q132*H132</f>
        <v>2.930916E-3</v>
      </c>
      <c r="S132" s="143">
        <v>0</v>
      </c>
      <c r="T132" s="144">
        <f>S132*H132</f>
        <v>0</v>
      </c>
      <c r="AR132" s="145" t="s">
        <v>111</v>
      </c>
      <c r="AT132" s="145" t="s">
        <v>209</v>
      </c>
      <c r="AU132" s="145" t="s">
        <v>81</v>
      </c>
      <c r="AY132" s="19" t="s">
        <v>207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9" t="s">
        <v>79</v>
      </c>
      <c r="BK132" s="146">
        <f>ROUND(I132*H132,2)</f>
        <v>0</v>
      </c>
      <c r="BL132" s="19" t="s">
        <v>111</v>
      </c>
      <c r="BM132" s="145" t="s">
        <v>402</v>
      </c>
    </row>
    <row r="133" spans="2:65" s="1" customFormat="1" ht="18">
      <c r="B133" s="34"/>
      <c r="D133" s="147" t="s">
        <v>215</v>
      </c>
      <c r="F133" s="148" t="s">
        <v>1897</v>
      </c>
      <c r="I133" s="149"/>
      <c r="L133" s="34"/>
      <c r="M133" s="150"/>
      <c r="T133" s="55"/>
      <c r="AT133" s="19" t="s">
        <v>215</v>
      </c>
      <c r="AU133" s="19" t="s">
        <v>81</v>
      </c>
    </row>
    <row r="134" spans="2:65" s="1" customFormat="1" ht="10">
      <c r="B134" s="34"/>
      <c r="D134" s="151" t="s">
        <v>217</v>
      </c>
      <c r="F134" s="152" t="s">
        <v>1898</v>
      </c>
      <c r="I134" s="149"/>
      <c r="L134" s="34"/>
      <c r="M134" s="150"/>
      <c r="T134" s="55"/>
      <c r="AT134" s="19" t="s">
        <v>217</v>
      </c>
      <c r="AU134" s="19" t="s">
        <v>81</v>
      </c>
    </row>
    <row r="135" spans="2:65" s="1" customFormat="1" ht="24.15" customHeight="1">
      <c r="B135" s="34"/>
      <c r="C135" s="134" t="s">
        <v>342</v>
      </c>
      <c r="D135" s="134" t="s">
        <v>209</v>
      </c>
      <c r="E135" s="135" t="s">
        <v>1899</v>
      </c>
      <c r="F135" s="136" t="s">
        <v>1900</v>
      </c>
      <c r="G135" s="137" t="s">
        <v>244</v>
      </c>
      <c r="H135" s="138">
        <v>1</v>
      </c>
      <c r="I135" s="139"/>
      <c r="J135" s="140">
        <f>ROUND(I135*H135,2)</f>
        <v>0</v>
      </c>
      <c r="K135" s="136" t="s">
        <v>331</v>
      </c>
      <c r="L135" s="34"/>
      <c r="M135" s="141" t="s">
        <v>19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111</v>
      </c>
      <c r="AT135" s="145" t="s">
        <v>209</v>
      </c>
      <c r="AU135" s="145" t="s">
        <v>81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111</v>
      </c>
      <c r="BM135" s="145" t="s">
        <v>410</v>
      </c>
    </row>
    <row r="136" spans="2:65" s="1" customFormat="1" ht="10">
      <c r="B136" s="34"/>
      <c r="D136" s="147" t="s">
        <v>215</v>
      </c>
      <c r="F136" s="148" t="s">
        <v>1900</v>
      </c>
      <c r="I136" s="149"/>
      <c r="L136" s="34"/>
      <c r="M136" s="150"/>
      <c r="T136" s="55"/>
      <c r="AT136" s="19" t="s">
        <v>215</v>
      </c>
      <c r="AU136" s="19" t="s">
        <v>81</v>
      </c>
    </row>
    <row r="137" spans="2:65" s="1" customFormat="1" ht="16.5" customHeight="1">
      <c r="B137" s="34"/>
      <c r="C137" s="134" t="s">
        <v>347</v>
      </c>
      <c r="D137" s="134" t="s">
        <v>209</v>
      </c>
      <c r="E137" s="135" t="s">
        <v>1901</v>
      </c>
      <c r="F137" s="136" t="s">
        <v>1902</v>
      </c>
      <c r="G137" s="137" t="s">
        <v>244</v>
      </c>
      <c r="H137" s="138">
        <v>3</v>
      </c>
      <c r="I137" s="139"/>
      <c r="J137" s="140">
        <f>ROUND(I137*H137,2)</f>
        <v>0</v>
      </c>
      <c r="K137" s="136" t="s">
        <v>213</v>
      </c>
      <c r="L137" s="34"/>
      <c r="M137" s="141" t="s">
        <v>19</v>
      </c>
      <c r="N137" s="142" t="s">
        <v>43</v>
      </c>
      <c r="P137" s="143">
        <f>O137*H137</f>
        <v>0</v>
      </c>
      <c r="Q137" s="143">
        <v>3.4957E-4</v>
      </c>
      <c r="R137" s="143">
        <f>Q137*H137</f>
        <v>1.04871E-3</v>
      </c>
      <c r="S137" s="143">
        <v>0</v>
      </c>
      <c r="T137" s="144">
        <f>S137*H137</f>
        <v>0</v>
      </c>
      <c r="AR137" s="145" t="s">
        <v>111</v>
      </c>
      <c r="AT137" s="145" t="s">
        <v>209</v>
      </c>
      <c r="AU137" s="145" t="s">
        <v>81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418</v>
      </c>
    </row>
    <row r="138" spans="2:65" s="1" customFormat="1" ht="10">
      <c r="B138" s="34"/>
      <c r="D138" s="147" t="s">
        <v>215</v>
      </c>
      <c r="F138" s="148" t="s">
        <v>1903</v>
      </c>
      <c r="I138" s="149"/>
      <c r="L138" s="34"/>
      <c r="M138" s="150"/>
      <c r="T138" s="55"/>
      <c r="AT138" s="19" t="s">
        <v>215</v>
      </c>
      <c r="AU138" s="19" t="s">
        <v>81</v>
      </c>
    </row>
    <row r="139" spans="2:65" s="1" customFormat="1" ht="10">
      <c r="B139" s="34"/>
      <c r="D139" s="151" t="s">
        <v>217</v>
      </c>
      <c r="F139" s="152" t="s">
        <v>1904</v>
      </c>
      <c r="I139" s="149"/>
      <c r="L139" s="34"/>
      <c r="M139" s="150"/>
      <c r="T139" s="55"/>
      <c r="AT139" s="19" t="s">
        <v>217</v>
      </c>
      <c r="AU139" s="19" t="s">
        <v>81</v>
      </c>
    </row>
    <row r="140" spans="2:65" s="1" customFormat="1" ht="16.5" customHeight="1">
      <c r="B140" s="34"/>
      <c r="C140" s="134" t="s">
        <v>351</v>
      </c>
      <c r="D140" s="134" t="s">
        <v>209</v>
      </c>
      <c r="E140" s="135" t="s">
        <v>1905</v>
      </c>
      <c r="F140" s="136" t="s">
        <v>1906</v>
      </c>
      <c r="G140" s="137" t="s">
        <v>244</v>
      </c>
      <c r="H140" s="138">
        <v>1</v>
      </c>
      <c r="I140" s="139"/>
      <c r="J140" s="140">
        <f>ROUND(I140*H140,2)</f>
        <v>0</v>
      </c>
      <c r="K140" s="136" t="s">
        <v>213</v>
      </c>
      <c r="L140" s="34"/>
      <c r="M140" s="141" t="s">
        <v>19</v>
      </c>
      <c r="N140" s="142" t="s">
        <v>43</v>
      </c>
      <c r="P140" s="143">
        <f>O140*H140</f>
        <v>0</v>
      </c>
      <c r="Q140" s="143">
        <v>5.6957000000000004E-4</v>
      </c>
      <c r="R140" s="143">
        <f>Q140*H140</f>
        <v>5.6957000000000004E-4</v>
      </c>
      <c r="S140" s="143">
        <v>0</v>
      </c>
      <c r="T140" s="144">
        <f>S140*H140</f>
        <v>0</v>
      </c>
      <c r="AR140" s="145" t="s">
        <v>111</v>
      </c>
      <c r="AT140" s="145" t="s">
        <v>209</v>
      </c>
      <c r="AU140" s="145" t="s">
        <v>81</v>
      </c>
      <c r="AY140" s="19" t="s">
        <v>207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79</v>
      </c>
      <c r="BK140" s="146">
        <f>ROUND(I140*H140,2)</f>
        <v>0</v>
      </c>
      <c r="BL140" s="19" t="s">
        <v>111</v>
      </c>
      <c r="BM140" s="145" t="s">
        <v>431</v>
      </c>
    </row>
    <row r="141" spans="2:65" s="1" customFormat="1" ht="10">
      <c r="B141" s="34"/>
      <c r="D141" s="147" t="s">
        <v>215</v>
      </c>
      <c r="F141" s="148" t="s">
        <v>1907</v>
      </c>
      <c r="I141" s="149"/>
      <c r="L141" s="34"/>
      <c r="M141" s="150"/>
      <c r="T141" s="55"/>
      <c r="AT141" s="19" t="s">
        <v>215</v>
      </c>
      <c r="AU141" s="19" t="s">
        <v>81</v>
      </c>
    </row>
    <row r="142" spans="2:65" s="1" customFormat="1" ht="10">
      <c r="B142" s="34"/>
      <c r="D142" s="151" t="s">
        <v>217</v>
      </c>
      <c r="F142" s="152" t="s">
        <v>1908</v>
      </c>
      <c r="I142" s="149"/>
      <c r="L142" s="34"/>
      <c r="M142" s="150"/>
      <c r="T142" s="55"/>
      <c r="AT142" s="19" t="s">
        <v>217</v>
      </c>
      <c r="AU142" s="19" t="s">
        <v>81</v>
      </c>
    </row>
    <row r="143" spans="2:65" s="1" customFormat="1" ht="21.75" customHeight="1">
      <c r="B143" s="34"/>
      <c r="C143" s="134" t="s">
        <v>355</v>
      </c>
      <c r="D143" s="134" t="s">
        <v>209</v>
      </c>
      <c r="E143" s="135" t="s">
        <v>1909</v>
      </c>
      <c r="F143" s="136" t="s">
        <v>1910</v>
      </c>
      <c r="G143" s="137" t="s">
        <v>654</v>
      </c>
      <c r="H143" s="138">
        <v>3</v>
      </c>
      <c r="I143" s="139"/>
      <c r="J143" s="140">
        <f>ROUND(I143*H143,2)</f>
        <v>0</v>
      </c>
      <c r="K143" s="136" t="s">
        <v>213</v>
      </c>
      <c r="L143" s="34"/>
      <c r="M143" s="141" t="s">
        <v>19</v>
      </c>
      <c r="N143" s="142" t="s">
        <v>43</v>
      </c>
      <c r="P143" s="143">
        <f>O143*H143</f>
        <v>0</v>
      </c>
      <c r="Q143" s="143">
        <v>1.0000000000000001E-5</v>
      </c>
      <c r="R143" s="143">
        <f>Q143*H143</f>
        <v>3.0000000000000004E-5</v>
      </c>
      <c r="S143" s="143">
        <v>0</v>
      </c>
      <c r="T143" s="144">
        <f>S143*H143</f>
        <v>0</v>
      </c>
      <c r="AR143" s="145" t="s">
        <v>111</v>
      </c>
      <c r="AT143" s="145" t="s">
        <v>209</v>
      </c>
      <c r="AU143" s="145" t="s">
        <v>81</v>
      </c>
      <c r="AY143" s="19" t="s">
        <v>207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9" t="s">
        <v>79</v>
      </c>
      <c r="BK143" s="146">
        <f>ROUND(I143*H143,2)</f>
        <v>0</v>
      </c>
      <c r="BL143" s="19" t="s">
        <v>111</v>
      </c>
      <c r="BM143" s="145" t="s">
        <v>461</v>
      </c>
    </row>
    <row r="144" spans="2:65" s="1" customFormat="1" ht="18">
      <c r="B144" s="34"/>
      <c r="D144" s="147" t="s">
        <v>215</v>
      </c>
      <c r="F144" s="148" t="s">
        <v>1911</v>
      </c>
      <c r="I144" s="149"/>
      <c r="L144" s="34"/>
      <c r="M144" s="150"/>
      <c r="T144" s="55"/>
      <c r="AT144" s="19" t="s">
        <v>215</v>
      </c>
      <c r="AU144" s="19" t="s">
        <v>81</v>
      </c>
    </row>
    <row r="145" spans="2:65" s="1" customFormat="1" ht="10">
      <c r="B145" s="34"/>
      <c r="D145" s="151" t="s">
        <v>217</v>
      </c>
      <c r="F145" s="152" t="s">
        <v>1912</v>
      </c>
      <c r="I145" s="149"/>
      <c r="L145" s="34"/>
      <c r="M145" s="150"/>
      <c r="T145" s="55"/>
      <c r="AT145" s="19" t="s">
        <v>217</v>
      </c>
      <c r="AU145" s="19" t="s">
        <v>81</v>
      </c>
    </row>
    <row r="146" spans="2:65" s="1" customFormat="1" ht="24.15" customHeight="1">
      <c r="B146" s="34"/>
      <c r="C146" s="134" t="s">
        <v>359</v>
      </c>
      <c r="D146" s="134" t="s">
        <v>209</v>
      </c>
      <c r="E146" s="135" t="s">
        <v>1913</v>
      </c>
      <c r="F146" s="136" t="s">
        <v>1914</v>
      </c>
      <c r="G146" s="137" t="s">
        <v>654</v>
      </c>
      <c r="H146" s="138">
        <v>3</v>
      </c>
      <c r="I146" s="139"/>
      <c r="J146" s="140">
        <f>ROUND(I146*H146,2)</f>
        <v>0</v>
      </c>
      <c r="K146" s="136" t="s">
        <v>213</v>
      </c>
      <c r="L146" s="34"/>
      <c r="M146" s="141" t="s">
        <v>19</v>
      </c>
      <c r="N146" s="142" t="s">
        <v>43</v>
      </c>
      <c r="P146" s="143">
        <f>O146*H146</f>
        <v>0</v>
      </c>
      <c r="Q146" s="143">
        <v>1.8972349999999999E-4</v>
      </c>
      <c r="R146" s="143">
        <f>Q146*H146</f>
        <v>5.6917049999999998E-4</v>
      </c>
      <c r="S146" s="143">
        <v>0</v>
      </c>
      <c r="T146" s="144">
        <f>S146*H146</f>
        <v>0</v>
      </c>
      <c r="AR146" s="145" t="s">
        <v>111</v>
      </c>
      <c r="AT146" s="145" t="s">
        <v>209</v>
      </c>
      <c r="AU146" s="145" t="s">
        <v>81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475</v>
      </c>
    </row>
    <row r="147" spans="2:65" s="1" customFormat="1" ht="18">
      <c r="B147" s="34"/>
      <c r="D147" s="147" t="s">
        <v>215</v>
      </c>
      <c r="F147" s="148" t="s">
        <v>1915</v>
      </c>
      <c r="I147" s="149"/>
      <c r="L147" s="34"/>
      <c r="M147" s="150"/>
      <c r="T147" s="55"/>
      <c r="AT147" s="19" t="s">
        <v>215</v>
      </c>
      <c r="AU147" s="19" t="s">
        <v>81</v>
      </c>
    </row>
    <row r="148" spans="2:65" s="1" customFormat="1" ht="10">
      <c r="B148" s="34"/>
      <c r="D148" s="151" t="s">
        <v>217</v>
      </c>
      <c r="F148" s="152" t="s">
        <v>1916</v>
      </c>
      <c r="I148" s="149"/>
      <c r="L148" s="34"/>
      <c r="M148" s="150"/>
      <c r="T148" s="55"/>
      <c r="AT148" s="19" t="s">
        <v>217</v>
      </c>
      <c r="AU148" s="19" t="s">
        <v>81</v>
      </c>
    </row>
    <row r="149" spans="2:65" s="1" customFormat="1" ht="16.5" customHeight="1">
      <c r="B149" s="34"/>
      <c r="C149" s="134" t="s">
        <v>363</v>
      </c>
      <c r="D149" s="134" t="s">
        <v>209</v>
      </c>
      <c r="E149" s="135" t="s">
        <v>1444</v>
      </c>
      <c r="F149" s="136" t="s">
        <v>1445</v>
      </c>
      <c r="G149" s="137" t="s">
        <v>1422</v>
      </c>
      <c r="H149" s="138">
        <v>10</v>
      </c>
      <c r="I149" s="139"/>
      <c r="J149" s="140">
        <f>ROUND(I149*H149,2)</f>
        <v>0</v>
      </c>
      <c r="K149" s="136" t="s">
        <v>213</v>
      </c>
      <c r="L149" s="34"/>
      <c r="M149" s="141" t="s">
        <v>19</v>
      </c>
      <c r="N149" s="14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111</v>
      </c>
      <c r="AT149" s="145" t="s">
        <v>209</v>
      </c>
      <c r="AU149" s="145" t="s">
        <v>81</v>
      </c>
      <c r="AY149" s="19" t="s">
        <v>207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9" t="s">
        <v>79</v>
      </c>
      <c r="BK149" s="146">
        <f>ROUND(I149*H149,2)</f>
        <v>0</v>
      </c>
      <c r="BL149" s="19" t="s">
        <v>111</v>
      </c>
      <c r="BM149" s="145" t="s">
        <v>1917</v>
      </c>
    </row>
    <row r="150" spans="2:65" s="1" customFormat="1" ht="18">
      <c r="B150" s="34"/>
      <c r="D150" s="147" t="s">
        <v>215</v>
      </c>
      <c r="F150" s="148" t="s">
        <v>1447</v>
      </c>
      <c r="I150" s="149"/>
      <c r="L150" s="34"/>
      <c r="M150" s="150"/>
      <c r="T150" s="55"/>
      <c r="AT150" s="19" t="s">
        <v>215</v>
      </c>
      <c r="AU150" s="19" t="s">
        <v>81</v>
      </c>
    </row>
    <row r="151" spans="2:65" s="1" customFormat="1" ht="10">
      <c r="B151" s="34"/>
      <c r="D151" s="151" t="s">
        <v>217</v>
      </c>
      <c r="F151" s="152" t="s">
        <v>1448</v>
      </c>
      <c r="I151" s="149"/>
      <c r="L151" s="34"/>
      <c r="M151" s="150"/>
      <c r="T151" s="55"/>
      <c r="AT151" s="19" t="s">
        <v>217</v>
      </c>
      <c r="AU151" s="19" t="s">
        <v>81</v>
      </c>
    </row>
    <row r="152" spans="2:65" s="1" customFormat="1" ht="24.15" customHeight="1">
      <c r="B152" s="34"/>
      <c r="C152" s="134" t="s">
        <v>367</v>
      </c>
      <c r="D152" s="134" t="s">
        <v>209</v>
      </c>
      <c r="E152" s="135" t="s">
        <v>1918</v>
      </c>
      <c r="F152" s="136" t="s">
        <v>1919</v>
      </c>
      <c r="G152" s="137" t="s">
        <v>1920</v>
      </c>
      <c r="H152" s="206"/>
      <c r="I152" s="139"/>
      <c r="J152" s="140">
        <f>ROUND(I152*H152,2)</f>
        <v>0</v>
      </c>
      <c r="K152" s="136" t="s">
        <v>213</v>
      </c>
      <c r="L152" s="34"/>
      <c r="M152" s="141" t="s">
        <v>19</v>
      </c>
      <c r="N152" s="14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111</v>
      </c>
      <c r="AT152" s="145" t="s">
        <v>209</v>
      </c>
      <c r="AU152" s="145" t="s">
        <v>81</v>
      </c>
      <c r="AY152" s="19" t="s">
        <v>207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9" t="s">
        <v>79</v>
      </c>
      <c r="BK152" s="146">
        <f>ROUND(I152*H152,2)</f>
        <v>0</v>
      </c>
      <c r="BL152" s="19" t="s">
        <v>111</v>
      </c>
      <c r="BM152" s="145" t="s">
        <v>508</v>
      </c>
    </row>
    <row r="153" spans="2:65" s="1" customFormat="1" ht="27">
      <c r="B153" s="34"/>
      <c r="D153" s="147" t="s">
        <v>215</v>
      </c>
      <c r="F153" s="148" t="s">
        <v>1921</v>
      </c>
      <c r="I153" s="149"/>
      <c r="L153" s="34"/>
      <c r="M153" s="150"/>
      <c r="T153" s="55"/>
      <c r="AT153" s="19" t="s">
        <v>215</v>
      </c>
      <c r="AU153" s="19" t="s">
        <v>81</v>
      </c>
    </row>
    <row r="154" spans="2:65" s="1" customFormat="1" ht="10">
      <c r="B154" s="34"/>
      <c r="D154" s="151" t="s">
        <v>217</v>
      </c>
      <c r="F154" s="152" t="s">
        <v>1922</v>
      </c>
      <c r="I154" s="149"/>
      <c r="L154" s="34"/>
      <c r="M154" s="150"/>
      <c r="T154" s="55"/>
      <c r="AT154" s="19" t="s">
        <v>217</v>
      </c>
      <c r="AU154" s="19" t="s">
        <v>81</v>
      </c>
    </row>
    <row r="155" spans="2:65" s="11" customFormat="1" ht="22.75" customHeight="1">
      <c r="B155" s="122"/>
      <c r="D155" s="123" t="s">
        <v>71</v>
      </c>
      <c r="E155" s="132" t="s">
        <v>1923</v>
      </c>
      <c r="F155" s="132" t="s">
        <v>1924</v>
      </c>
      <c r="I155" s="125"/>
      <c r="J155" s="133">
        <f>BK155</f>
        <v>0</v>
      </c>
      <c r="L155" s="122"/>
      <c r="M155" s="127"/>
      <c r="P155" s="128">
        <f>SUM(P156:P175)</f>
        <v>0</v>
      </c>
      <c r="R155" s="128">
        <f>SUM(R156:R175)</f>
        <v>2.3174199999999997E-3</v>
      </c>
      <c r="T155" s="129">
        <f>SUM(T156:T175)</f>
        <v>0</v>
      </c>
      <c r="AR155" s="123" t="s">
        <v>79</v>
      </c>
      <c r="AT155" s="130" t="s">
        <v>71</v>
      </c>
      <c r="AU155" s="130" t="s">
        <v>79</v>
      </c>
      <c r="AY155" s="123" t="s">
        <v>207</v>
      </c>
      <c r="BK155" s="131">
        <f>SUM(BK156:BK175)</f>
        <v>0</v>
      </c>
    </row>
    <row r="156" spans="2:65" s="1" customFormat="1" ht="16.5" customHeight="1">
      <c r="B156" s="34"/>
      <c r="C156" s="134" t="s">
        <v>7</v>
      </c>
      <c r="D156" s="134" t="s">
        <v>209</v>
      </c>
      <c r="E156" s="135" t="s">
        <v>1925</v>
      </c>
      <c r="F156" s="136" t="s">
        <v>1926</v>
      </c>
      <c r="G156" s="137" t="s">
        <v>244</v>
      </c>
      <c r="H156" s="138">
        <v>1</v>
      </c>
      <c r="I156" s="139"/>
      <c r="J156" s="140">
        <f>ROUND(I156*H156,2)</f>
        <v>0</v>
      </c>
      <c r="K156" s="136" t="s">
        <v>331</v>
      </c>
      <c r="L156" s="34"/>
      <c r="M156" s="141" t="s">
        <v>19</v>
      </c>
      <c r="N156" s="14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111</v>
      </c>
      <c r="AT156" s="145" t="s">
        <v>209</v>
      </c>
      <c r="AU156" s="145" t="s">
        <v>81</v>
      </c>
      <c r="AY156" s="19" t="s">
        <v>207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9" t="s">
        <v>79</v>
      </c>
      <c r="BK156" s="146">
        <f>ROUND(I156*H156,2)</f>
        <v>0</v>
      </c>
      <c r="BL156" s="19" t="s">
        <v>111</v>
      </c>
      <c r="BM156" s="145" t="s">
        <v>523</v>
      </c>
    </row>
    <row r="157" spans="2:65" s="1" customFormat="1" ht="10">
      <c r="B157" s="34"/>
      <c r="D157" s="147" t="s">
        <v>215</v>
      </c>
      <c r="F157" s="148" t="s">
        <v>1926</v>
      </c>
      <c r="I157" s="149"/>
      <c r="L157" s="34"/>
      <c r="M157" s="150"/>
      <c r="T157" s="55"/>
      <c r="AT157" s="19" t="s">
        <v>215</v>
      </c>
      <c r="AU157" s="19" t="s">
        <v>81</v>
      </c>
    </row>
    <row r="158" spans="2:65" s="1" customFormat="1" ht="21.75" customHeight="1">
      <c r="B158" s="34"/>
      <c r="C158" s="134" t="s">
        <v>375</v>
      </c>
      <c r="D158" s="134" t="s">
        <v>209</v>
      </c>
      <c r="E158" s="135" t="s">
        <v>1927</v>
      </c>
      <c r="F158" s="136" t="s">
        <v>1928</v>
      </c>
      <c r="G158" s="137" t="s">
        <v>244</v>
      </c>
      <c r="H158" s="138">
        <v>2</v>
      </c>
      <c r="I158" s="139"/>
      <c r="J158" s="140">
        <f>ROUND(I158*H158,2)</f>
        <v>0</v>
      </c>
      <c r="K158" s="136" t="s">
        <v>331</v>
      </c>
      <c r="L158" s="34"/>
      <c r="M158" s="141" t="s">
        <v>19</v>
      </c>
      <c r="N158" s="142" t="s">
        <v>43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111</v>
      </c>
      <c r="AT158" s="145" t="s">
        <v>209</v>
      </c>
      <c r="AU158" s="145" t="s">
        <v>81</v>
      </c>
      <c r="AY158" s="19" t="s">
        <v>207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9" t="s">
        <v>79</v>
      </c>
      <c r="BK158" s="146">
        <f>ROUND(I158*H158,2)</f>
        <v>0</v>
      </c>
      <c r="BL158" s="19" t="s">
        <v>111</v>
      </c>
      <c r="BM158" s="145" t="s">
        <v>537</v>
      </c>
    </row>
    <row r="159" spans="2:65" s="1" customFormat="1" ht="10">
      <c r="B159" s="34"/>
      <c r="D159" s="147" t="s">
        <v>215</v>
      </c>
      <c r="F159" s="148" t="s">
        <v>1928</v>
      </c>
      <c r="I159" s="149"/>
      <c r="L159" s="34"/>
      <c r="M159" s="150"/>
      <c r="T159" s="55"/>
      <c r="AT159" s="19" t="s">
        <v>215</v>
      </c>
      <c r="AU159" s="19" t="s">
        <v>81</v>
      </c>
    </row>
    <row r="160" spans="2:65" s="1" customFormat="1" ht="24.15" customHeight="1">
      <c r="B160" s="34"/>
      <c r="C160" s="134" t="s">
        <v>380</v>
      </c>
      <c r="D160" s="134" t="s">
        <v>209</v>
      </c>
      <c r="E160" s="135" t="s">
        <v>1929</v>
      </c>
      <c r="F160" s="136" t="s">
        <v>1930</v>
      </c>
      <c r="G160" s="137" t="s">
        <v>244</v>
      </c>
      <c r="H160" s="138">
        <v>1</v>
      </c>
      <c r="I160" s="139"/>
      <c r="J160" s="140">
        <f>ROUND(I160*H160,2)</f>
        <v>0</v>
      </c>
      <c r="K160" s="136" t="s">
        <v>331</v>
      </c>
      <c r="L160" s="34"/>
      <c r="M160" s="141" t="s">
        <v>19</v>
      </c>
      <c r="N160" s="14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111</v>
      </c>
      <c r="AT160" s="145" t="s">
        <v>209</v>
      </c>
      <c r="AU160" s="145" t="s">
        <v>81</v>
      </c>
      <c r="AY160" s="19" t="s">
        <v>207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9" t="s">
        <v>79</v>
      </c>
      <c r="BK160" s="146">
        <f>ROUND(I160*H160,2)</f>
        <v>0</v>
      </c>
      <c r="BL160" s="19" t="s">
        <v>111</v>
      </c>
      <c r="BM160" s="145" t="s">
        <v>559</v>
      </c>
    </row>
    <row r="161" spans="2:65" s="1" customFormat="1" ht="18">
      <c r="B161" s="34"/>
      <c r="D161" s="147" t="s">
        <v>215</v>
      </c>
      <c r="F161" s="148" t="s">
        <v>1930</v>
      </c>
      <c r="I161" s="149"/>
      <c r="L161" s="34"/>
      <c r="M161" s="150"/>
      <c r="T161" s="55"/>
      <c r="AT161" s="19" t="s">
        <v>215</v>
      </c>
      <c r="AU161" s="19" t="s">
        <v>81</v>
      </c>
    </row>
    <row r="162" spans="2:65" s="1" customFormat="1" ht="24.15" customHeight="1">
      <c r="B162" s="34"/>
      <c r="C162" s="134" t="s">
        <v>384</v>
      </c>
      <c r="D162" s="134" t="s">
        <v>209</v>
      </c>
      <c r="E162" s="135" t="s">
        <v>1931</v>
      </c>
      <c r="F162" s="136" t="s">
        <v>1932</v>
      </c>
      <c r="G162" s="137" t="s">
        <v>244</v>
      </c>
      <c r="H162" s="138">
        <v>2</v>
      </c>
      <c r="I162" s="139"/>
      <c r="J162" s="140">
        <f>ROUND(I162*H162,2)</f>
        <v>0</v>
      </c>
      <c r="K162" s="136" t="s">
        <v>213</v>
      </c>
      <c r="L162" s="34"/>
      <c r="M162" s="141" t="s">
        <v>19</v>
      </c>
      <c r="N162" s="142" t="s">
        <v>43</v>
      </c>
      <c r="P162" s="143">
        <f>O162*H162</f>
        <v>0</v>
      </c>
      <c r="Q162" s="143">
        <v>2.3913999999999999E-4</v>
      </c>
      <c r="R162" s="143">
        <f>Q162*H162</f>
        <v>4.7827999999999998E-4</v>
      </c>
      <c r="S162" s="143">
        <v>0</v>
      </c>
      <c r="T162" s="144">
        <f>S162*H162</f>
        <v>0</v>
      </c>
      <c r="AR162" s="145" t="s">
        <v>111</v>
      </c>
      <c r="AT162" s="145" t="s">
        <v>209</v>
      </c>
      <c r="AU162" s="145" t="s">
        <v>81</v>
      </c>
      <c r="AY162" s="19" t="s">
        <v>207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9" t="s">
        <v>79</v>
      </c>
      <c r="BK162" s="146">
        <f>ROUND(I162*H162,2)</f>
        <v>0</v>
      </c>
      <c r="BL162" s="19" t="s">
        <v>111</v>
      </c>
      <c r="BM162" s="145" t="s">
        <v>570</v>
      </c>
    </row>
    <row r="163" spans="2:65" s="1" customFormat="1" ht="10">
      <c r="B163" s="34"/>
      <c r="D163" s="147" t="s">
        <v>215</v>
      </c>
      <c r="F163" s="148" t="s">
        <v>1933</v>
      </c>
      <c r="I163" s="149"/>
      <c r="L163" s="34"/>
      <c r="M163" s="150"/>
      <c r="T163" s="55"/>
      <c r="AT163" s="19" t="s">
        <v>215</v>
      </c>
      <c r="AU163" s="19" t="s">
        <v>81</v>
      </c>
    </row>
    <row r="164" spans="2:65" s="1" customFormat="1" ht="10">
      <c r="B164" s="34"/>
      <c r="D164" s="151" t="s">
        <v>217</v>
      </c>
      <c r="F164" s="152" t="s">
        <v>1934</v>
      </c>
      <c r="I164" s="149"/>
      <c r="L164" s="34"/>
      <c r="M164" s="150"/>
      <c r="T164" s="55"/>
      <c r="AT164" s="19" t="s">
        <v>217</v>
      </c>
      <c r="AU164" s="19" t="s">
        <v>81</v>
      </c>
    </row>
    <row r="165" spans="2:65" s="1" customFormat="1" ht="16.5" customHeight="1">
      <c r="B165" s="34"/>
      <c r="C165" s="134" t="s">
        <v>388</v>
      </c>
      <c r="D165" s="134" t="s">
        <v>209</v>
      </c>
      <c r="E165" s="135" t="s">
        <v>1935</v>
      </c>
      <c r="F165" s="136" t="s">
        <v>1936</v>
      </c>
      <c r="G165" s="137" t="s">
        <v>1937</v>
      </c>
      <c r="H165" s="138">
        <v>1</v>
      </c>
      <c r="I165" s="139"/>
      <c r="J165" s="140">
        <f>ROUND(I165*H165,2)</f>
        <v>0</v>
      </c>
      <c r="K165" s="136" t="s">
        <v>213</v>
      </c>
      <c r="L165" s="34"/>
      <c r="M165" s="141" t="s">
        <v>19</v>
      </c>
      <c r="N165" s="142" t="s">
        <v>43</v>
      </c>
      <c r="P165" s="143">
        <f>O165*H165</f>
        <v>0</v>
      </c>
      <c r="Q165" s="143">
        <v>1.83914E-3</v>
      </c>
      <c r="R165" s="143">
        <f>Q165*H165</f>
        <v>1.83914E-3</v>
      </c>
      <c r="S165" s="143">
        <v>0</v>
      </c>
      <c r="T165" s="144">
        <f>S165*H165</f>
        <v>0</v>
      </c>
      <c r="AR165" s="145" t="s">
        <v>111</v>
      </c>
      <c r="AT165" s="145" t="s">
        <v>209</v>
      </c>
      <c r="AU165" s="145" t="s">
        <v>81</v>
      </c>
      <c r="AY165" s="19" t="s">
        <v>207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9" t="s">
        <v>79</v>
      </c>
      <c r="BK165" s="146">
        <f>ROUND(I165*H165,2)</f>
        <v>0</v>
      </c>
      <c r="BL165" s="19" t="s">
        <v>111</v>
      </c>
      <c r="BM165" s="145" t="s">
        <v>582</v>
      </c>
    </row>
    <row r="166" spans="2:65" s="1" customFormat="1" ht="10">
      <c r="B166" s="34"/>
      <c r="D166" s="147" t="s">
        <v>215</v>
      </c>
      <c r="F166" s="148" t="s">
        <v>1938</v>
      </c>
      <c r="I166" s="149"/>
      <c r="L166" s="34"/>
      <c r="M166" s="150"/>
      <c r="T166" s="55"/>
      <c r="AT166" s="19" t="s">
        <v>215</v>
      </c>
      <c r="AU166" s="19" t="s">
        <v>81</v>
      </c>
    </row>
    <row r="167" spans="2:65" s="1" customFormat="1" ht="10">
      <c r="B167" s="34"/>
      <c r="D167" s="151" t="s">
        <v>217</v>
      </c>
      <c r="F167" s="152" t="s">
        <v>1939</v>
      </c>
      <c r="I167" s="149"/>
      <c r="L167" s="34"/>
      <c r="M167" s="150"/>
      <c r="T167" s="55"/>
      <c r="AT167" s="19" t="s">
        <v>217</v>
      </c>
      <c r="AU167" s="19" t="s">
        <v>81</v>
      </c>
    </row>
    <row r="168" spans="2:65" s="1" customFormat="1" ht="24.15" customHeight="1">
      <c r="B168" s="34"/>
      <c r="C168" s="134" t="s">
        <v>393</v>
      </c>
      <c r="D168" s="134" t="s">
        <v>209</v>
      </c>
      <c r="E168" s="135" t="s">
        <v>1940</v>
      </c>
      <c r="F168" s="136" t="s">
        <v>1941</v>
      </c>
      <c r="G168" s="137" t="s">
        <v>244</v>
      </c>
      <c r="H168" s="138">
        <v>1</v>
      </c>
      <c r="I168" s="139"/>
      <c r="J168" s="140">
        <f>ROUND(I168*H168,2)</f>
        <v>0</v>
      </c>
      <c r="K168" s="136" t="s">
        <v>331</v>
      </c>
      <c r="L168" s="34"/>
      <c r="M168" s="141" t="s">
        <v>19</v>
      </c>
      <c r="N168" s="14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111</v>
      </c>
      <c r="AT168" s="145" t="s">
        <v>209</v>
      </c>
      <c r="AU168" s="145" t="s">
        <v>81</v>
      </c>
      <c r="AY168" s="19" t="s">
        <v>207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9" t="s">
        <v>79</v>
      </c>
      <c r="BK168" s="146">
        <f>ROUND(I168*H168,2)</f>
        <v>0</v>
      </c>
      <c r="BL168" s="19" t="s">
        <v>111</v>
      </c>
      <c r="BM168" s="145" t="s">
        <v>597</v>
      </c>
    </row>
    <row r="169" spans="2:65" s="1" customFormat="1" ht="10">
      <c r="B169" s="34"/>
      <c r="D169" s="147" t="s">
        <v>215</v>
      </c>
      <c r="F169" s="148" t="s">
        <v>1941</v>
      </c>
      <c r="I169" s="149"/>
      <c r="L169" s="34"/>
      <c r="M169" s="150"/>
      <c r="T169" s="55"/>
      <c r="AT169" s="19" t="s">
        <v>215</v>
      </c>
      <c r="AU169" s="19" t="s">
        <v>81</v>
      </c>
    </row>
    <row r="170" spans="2:65" s="1" customFormat="1" ht="16.5" customHeight="1">
      <c r="B170" s="34"/>
      <c r="C170" s="134" t="s">
        <v>398</v>
      </c>
      <c r="D170" s="134" t="s">
        <v>209</v>
      </c>
      <c r="E170" s="135" t="s">
        <v>1444</v>
      </c>
      <c r="F170" s="136" t="s">
        <v>1445</v>
      </c>
      <c r="G170" s="137" t="s">
        <v>1422</v>
      </c>
      <c r="H170" s="138">
        <v>10</v>
      </c>
      <c r="I170" s="139"/>
      <c r="J170" s="140">
        <f>ROUND(I170*H170,2)</f>
        <v>0</v>
      </c>
      <c r="K170" s="136" t="s">
        <v>213</v>
      </c>
      <c r="L170" s="34"/>
      <c r="M170" s="141" t="s">
        <v>19</v>
      </c>
      <c r="N170" s="14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111</v>
      </c>
      <c r="AT170" s="145" t="s">
        <v>209</v>
      </c>
      <c r="AU170" s="145" t="s">
        <v>81</v>
      </c>
      <c r="AY170" s="19" t="s">
        <v>207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9" t="s">
        <v>79</v>
      </c>
      <c r="BK170" s="146">
        <f>ROUND(I170*H170,2)</f>
        <v>0</v>
      </c>
      <c r="BL170" s="19" t="s">
        <v>111</v>
      </c>
      <c r="BM170" s="145" t="s">
        <v>1942</v>
      </c>
    </row>
    <row r="171" spans="2:65" s="1" customFormat="1" ht="18">
      <c r="B171" s="34"/>
      <c r="D171" s="147" t="s">
        <v>215</v>
      </c>
      <c r="F171" s="148" t="s">
        <v>1447</v>
      </c>
      <c r="I171" s="149"/>
      <c r="L171" s="34"/>
      <c r="M171" s="150"/>
      <c r="T171" s="55"/>
      <c r="AT171" s="19" t="s">
        <v>215</v>
      </c>
      <c r="AU171" s="19" t="s">
        <v>81</v>
      </c>
    </row>
    <row r="172" spans="2:65" s="1" customFormat="1" ht="10">
      <c r="B172" s="34"/>
      <c r="D172" s="151" t="s">
        <v>217</v>
      </c>
      <c r="F172" s="152" t="s">
        <v>1448</v>
      </c>
      <c r="I172" s="149"/>
      <c r="L172" s="34"/>
      <c r="M172" s="150"/>
      <c r="T172" s="55"/>
      <c r="AT172" s="19" t="s">
        <v>217</v>
      </c>
      <c r="AU172" s="19" t="s">
        <v>81</v>
      </c>
    </row>
    <row r="173" spans="2:65" s="1" customFormat="1" ht="24.15" customHeight="1">
      <c r="B173" s="34"/>
      <c r="C173" s="134" t="s">
        <v>402</v>
      </c>
      <c r="D173" s="134" t="s">
        <v>209</v>
      </c>
      <c r="E173" s="135" t="s">
        <v>1943</v>
      </c>
      <c r="F173" s="136" t="s">
        <v>1944</v>
      </c>
      <c r="G173" s="137" t="s">
        <v>237</v>
      </c>
      <c r="H173" s="138">
        <v>1.2</v>
      </c>
      <c r="I173" s="139"/>
      <c r="J173" s="140">
        <f>ROUND(I173*H173,2)</f>
        <v>0</v>
      </c>
      <c r="K173" s="136" t="s">
        <v>213</v>
      </c>
      <c r="L173" s="34"/>
      <c r="M173" s="141" t="s">
        <v>19</v>
      </c>
      <c r="N173" s="142" t="s">
        <v>43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111</v>
      </c>
      <c r="AT173" s="145" t="s">
        <v>209</v>
      </c>
      <c r="AU173" s="145" t="s">
        <v>81</v>
      </c>
      <c r="AY173" s="19" t="s">
        <v>207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9" t="s">
        <v>79</v>
      </c>
      <c r="BK173" s="146">
        <f>ROUND(I173*H173,2)</f>
        <v>0</v>
      </c>
      <c r="BL173" s="19" t="s">
        <v>111</v>
      </c>
      <c r="BM173" s="145" t="s">
        <v>627</v>
      </c>
    </row>
    <row r="174" spans="2:65" s="1" customFormat="1" ht="27">
      <c r="B174" s="34"/>
      <c r="D174" s="147" t="s">
        <v>215</v>
      </c>
      <c r="F174" s="148" t="s">
        <v>1945</v>
      </c>
      <c r="I174" s="149"/>
      <c r="L174" s="34"/>
      <c r="M174" s="150"/>
      <c r="T174" s="55"/>
      <c r="AT174" s="19" t="s">
        <v>215</v>
      </c>
      <c r="AU174" s="19" t="s">
        <v>81</v>
      </c>
    </row>
    <row r="175" spans="2:65" s="1" customFormat="1" ht="10">
      <c r="B175" s="34"/>
      <c r="D175" s="151" t="s">
        <v>217</v>
      </c>
      <c r="F175" s="152" t="s">
        <v>1946</v>
      </c>
      <c r="I175" s="149"/>
      <c r="L175" s="34"/>
      <c r="M175" s="150"/>
      <c r="T175" s="55"/>
      <c r="AT175" s="19" t="s">
        <v>217</v>
      </c>
      <c r="AU175" s="19" t="s">
        <v>81</v>
      </c>
    </row>
    <row r="176" spans="2:65" s="11" customFormat="1" ht="22.75" customHeight="1">
      <c r="B176" s="122"/>
      <c r="D176" s="123" t="s">
        <v>71</v>
      </c>
      <c r="E176" s="132" t="s">
        <v>1947</v>
      </c>
      <c r="F176" s="132" t="s">
        <v>1948</v>
      </c>
      <c r="I176" s="125"/>
      <c r="J176" s="133">
        <f>BK176</f>
        <v>0</v>
      </c>
      <c r="L176" s="122"/>
      <c r="M176" s="127"/>
      <c r="P176" s="128">
        <f>SUM(P177:P188)</f>
        <v>0</v>
      </c>
      <c r="R176" s="128">
        <f>SUM(R177:R188)</f>
        <v>2.0999999999999999E-3</v>
      </c>
      <c r="T176" s="129">
        <f>SUM(T177:T188)</f>
        <v>0</v>
      </c>
      <c r="AR176" s="123" t="s">
        <v>81</v>
      </c>
      <c r="AT176" s="130" t="s">
        <v>71</v>
      </c>
      <c r="AU176" s="130" t="s">
        <v>79</v>
      </c>
      <c r="AY176" s="123" t="s">
        <v>207</v>
      </c>
      <c r="BK176" s="131">
        <f>SUM(BK177:BK188)</f>
        <v>0</v>
      </c>
    </row>
    <row r="177" spans="2:65" s="1" customFormat="1" ht="37.75" customHeight="1">
      <c r="B177" s="34"/>
      <c r="C177" s="134" t="s">
        <v>406</v>
      </c>
      <c r="D177" s="134" t="s">
        <v>209</v>
      </c>
      <c r="E177" s="135" t="s">
        <v>1949</v>
      </c>
      <c r="F177" s="136" t="s">
        <v>1950</v>
      </c>
      <c r="G177" s="137" t="s">
        <v>244</v>
      </c>
      <c r="H177" s="138">
        <v>3</v>
      </c>
      <c r="I177" s="139"/>
      <c r="J177" s="140">
        <f>ROUND(I177*H177,2)</f>
        <v>0</v>
      </c>
      <c r="K177" s="136" t="s">
        <v>213</v>
      </c>
      <c r="L177" s="34"/>
      <c r="M177" s="141" t="s">
        <v>19</v>
      </c>
      <c r="N177" s="142" t="s">
        <v>43</v>
      </c>
      <c r="P177" s="143">
        <f>O177*H177</f>
        <v>0</v>
      </c>
      <c r="Q177" s="143">
        <v>5.0000000000000001E-4</v>
      </c>
      <c r="R177" s="143">
        <f>Q177*H177</f>
        <v>1.5E-3</v>
      </c>
      <c r="S177" s="143">
        <v>0</v>
      </c>
      <c r="T177" s="144">
        <f>S177*H177</f>
        <v>0</v>
      </c>
      <c r="AR177" s="145" t="s">
        <v>351</v>
      </c>
      <c r="AT177" s="145" t="s">
        <v>209</v>
      </c>
      <c r="AU177" s="145" t="s">
        <v>81</v>
      </c>
      <c r="AY177" s="19" t="s">
        <v>207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9" t="s">
        <v>79</v>
      </c>
      <c r="BK177" s="146">
        <f>ROUND(I177*H177,2)</f>
        <v>0</v>
      </c>
      <c r="BL177" s="19" t="s">
        <v>351</v>
      </c>
      <c r="BM177" s="145" t="s">
        <v>1951</v>
      </c>
    </row>
    <row r="178" spans="2:65" s="1" customFormat="1" ht="18">
      <c r="B178" s="34"/>
      <c r="D178" s="147" t="s">
        <v>215</v>
      </c>
      <c r="F178" s="148" t="s">
        <v>1952</v>
      </c>
      <c r="I178" s="149"/>
      <c r="L178" s="34"/>
      <c r="M178" s="150"/>
      <c r="T178" s="55"/>
      <c r="AT178" s="19" t="s">
        <v>215</v>
      </c>
      <c r="AU178" s="19" t="s">
        <v>81</v>
      </c>
    </row>
    <row r="179" spans="2:65" s="1" customFormat="1" ht="10">
      <c r="B179" s="34"/>
      <c r="D179" s="151" t="s">
        <v>217</v>
      </c>
      <c r="F179" s="152" t="s">
        <v>1953</v>
      </c>
      <c r="I179" s="149"/>
      <c r="L179" s="34"/>
      <c r="M179" s="150"/>
      <c r="T179" s="55"/>
      <c r="AT179" s="19" t="s">
        <v>217</v>
      </c>
      <c r="AU179" s="19" t="s">
        <v>81</v>
      </c>
    </row>
    <row r="180" spans="2:65" s="12" customFormat="1" ht="10">
      <c r="B180" s="153"/>
      <c r="D180" s="147" t="s">
        <v>219</v>
      </c>
      <c r="E180" s="154" t="s">
        <v>19</v>
      </c>
      <c r="F180" s="155" t="s">
        <v>1954</v>
      </c>
      <c r="H180" s="154" t="s">
        <v>19</v>
      </c>
      <c r="I180" s="156"/>
      <c r="L180" s="153"/>
      <c r="M180" s="157"/>
      <c r="T180" s="158"/>
      <c r="AT180" s="154" t="s">
        <v>219</v>
      </c>
      <c r="AU180" s="154" t="s">
        <v>81</v>
      </c>
      <c r="AV180" s="12" t="s">
        <v>79</v>
      </c>
      <c r="AW180" s="12" t="s">
        <v>33</v>
      </c>
      <c r="AX180" s="12" t="s">
        <v>72</v>
      </c>
      <c r="AY180" s="154" t="s">
        <v>207</v>
      </c>
    </row>
    <row r="181" spans="2:65" s="13" customFormat="1" ht="10">
      <c r="B181" s="159"/>
      <c r="D181" s="147" t="s">
        <v>219</v>
      </c>
      <c r="E181" s="160" t="s">
        <v>19</v>
      </c>
      <c r="F181" s="161" t="s">
        <v>92</v>
      </c>
      <c r="H181" s="162">
        <v>3</v>
      </c>
      <c r="I181" s="163"/>
      <c r="L181" s="159"/>
      <c r="M181" s="164"/>
      <c r="T181" s="165"/>
      <c r="AT181" s="160" t="s">
        <v>219</v>
      </c>
      <c r="AU181" s="160" t="s">
        <v>81</v>
      </c>
      <c r="AV181" s="13" t="s">
        <v>81</v>
      </c>
      <c r="AW181" s="13" t="s">
        <v>33</v>
      </c>
      <c r="AX181" s="13" t="s">
        <v>72</v>
      </c>
      <c r="AY181" s="160" t="s">
        <v>207</v>
      </c>
    </row>
    <row r="182" spans="2:65" s="14" customFormat="1" ht="10">
      <c r="B182" s="166"/>
      <c r="D182" s="147" t="s">
        <v>219</v>
      </c>
      <c r="E182" s="167" t="s">
        <v>19</v>
      </c>
      <c r="F182" s="168" t="s">
        <v>222</v>
      </c>
      <c r="H182" s="169">
        <v>3</v>
      </c>
      <c r="I182" s="170"/>
      <c r="L182" s="166"/>
      <c r="M182" s="171"/>
      <c r="T182" s="172"/>
      <c r="AT182" s="167" t="s">
        <v>219</v>
      </c>
      <c r="AU182" s="167" t="s">
        <v>81</v>
      </c>
      <c r="AV182" s="14" t="s">
        <v>111</v>
      </c>
      <c r="AW182" s="14" t="s">
        <v>33</v>
      </c>
      <c r="AX182" s="14" t="s">
        <v>79</v>
      </c>
      <c r="AY182" s="167" t="s">
        <v>207</v>
      </c>
    </row>
    <row r="183" spans="2:65" s="1" customFormat="1" ht="37.75" customHeight="1">
      <c r="B183" s="34"/>
      <c r="C183" s="134" t="s">
        <v>410</v>
      </c>
      <c r="D183" s="134" t="s">
        <v>209</v>
      </c>
      <c r="E183" s="135" t="s">
        <v>1955</v>
      </c>
      <c r="F183" s="136" t="s">
        <v>1956</v>
      </c>
      <c r="G183" s="137" t="s">
        <v>244</v>
      </c>
      <c r="H183" s="138">
        <v>1</v>
      </c>
      <c r="I183" s="139"/>
      <c r="J183" s="140">
        <f>ROUND(I183*H183,2)</f>
        <v>0</v>
      </c>
      <c r="K183" s="136" t="s">
        <v>213</v>
      </c>
      <c r="L183" s="34"/>
      <c r="M183" s="141" t="s">
        <v>19</v>
      </c>
      <c r="N183" s="142" t="s">
        <v>43</v>
      </c>
      <c r="P183" s="143">
        <f>O183*H183</f>
        <v>0</v>
      </c>
      <c r="Q183" s="143">
        <v>5.9999999999999995E-4</v>
      </c>
      <c r="R183" s="143">
        <f>Q183*H183</f>
        <v>5.9999999999999995E-4</v>
      </c>
      <c r="S183" s="143">
        <v>0</v>
      </c>
      <c r="T183" s="144">
        <f>S183*H183</f>
        <v>0</v>
      </c>
      <c r="AR183" s="145" t="s">
        <v>351</v>
      </c>
      <c r="AT183" s="145" t="s">
        <v>209</v>
      </c>
      <c r="AU183" s="145" t="s">
        <v>81</v>
      </c>
      <c r="AY183" s="19" t="s">
        <v>207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9" t="s">
        <v>79</v>
      </c>
      <c r="BK183" s="146">
        <f>ROUND(I183*H183,2)</f>
        <v>0</v>
      </c>
      <c r="BL183" s="19" t="s">
        <v>351</v>
      </c>
      <c r="BM183" s="145" t="s">
        <v>1957</v>
      </c>
    </row>
    <row r="184" spans="2:65" s="1" customFormat="1" ht="18">
      <c r="B184" s="34"/>
      <c r="D184" s="147" t="s">
        <v>215</v>
      </c>
      <c r="F184" s="148" t="s">
        <v>1958</v>
      </c>
      <c r="I184" s="149"/>
      <c r="L184" s="34"/>
      <c r="M184" s="150"/>
      <c r="T184" s="55"/>
      <c r="AT184" s="19" t="s">
        <v>215</v>
      </c>
      <c r="AU184" s="19" t="s">
        <v>81</v>
      </c>
    </row>
    <row r="185" spans="2:65" s="1" customFormat="1" ht="10">
      <c r="B185" s="34"/>
      <c r="D185" s="151" t="s">
        <v>217</v>
      </c>
      <c r="F185" s="152" t="s">
        <v>1959</v>
      </c>
      <c r="I185" s="149"/>
      <c r="L185" s="34"/>
      <c r="M185" s="150"/>
      <c r="T185" s="55"/>
      <c r="AT185" s="19" t="s">
        <v>217</v>
      </c>
      <c r="AU185" s="19" t="s">
        <v>81</v>
      </c>
    </row>
    <row r="186" spans="2:65" s="12" customFormat="1" ht="10">
      <c r="B186" s="153"/>
      <c r="D186" s="147" t="s">
        <v>219</v>
      </c>
      <c r="E186" s="154" t="s">
        <v>19</v>
      </c>
      <c r="F186" s="155" t="s">
        <v>1960</v>
      </c>
      <c r="H186" s="154" t="s">
        <v>19</v>
      </c>
      <c r="I186" s="156"/>
      <c r="L186" s="153"/>
      <c r="M186" s="157"/>
      <c r="T186" s="158"/>
      <c r="AT186" s="154" t="s">
        <v>219</v>
      </c>
      <c r="AU186" s="154" t="s">
        <v>81</v>
      </c>
      <c r="AV186" s="12" t="s">
        <v>79</v>
      </c>
      <c r="AW186" s="12" t="s">
        <v>33</v>
      </c>
      <c r="AX186" s="12" t="s">
        <v>72</v>
      </c>
      <c r="AY186" s="154" t="s">
        <v>207</v>
      </c>
    </row>
    <row r="187" spans="2:65" s="13" customFormat="1" ht="10">
      <c r="B187" s="159"/>
      <c r="D187" s="147" t="s">
        <v>219</v>
      </c>
      <c r="E187" s="160" t="s">
        <v>19</v>
      </c>
      <c r="F187" s="161" t="s">
        <v>79</v>
      </c>
      <c r="H187" s="162">
        <v>1</v>
      </c>
      <c r="I187" s="163"/>
      <c r="L187" s="159"/>
      <c r="M187" s="164"/>
      <c r="T187" s="165"/>
      <c r="AT187" s="160" t="s">
        <v>219</v>
      </c>
      <c r="AU187" s="160" t="s">
        <v>81</v>
      </c>
      <c r="AV187" s="13" t="s">
        <v>81</v>
      </c>
      <c r="AW187" s="13" t="s">
        <v>33</v>
      </c>
      <c r="AX187" s="13" t="s">
        <v>72</v>
      </c>
      <c r="AY187" s="160" t="s">
        <v>207</v>
      </c>
    </row>
    <row r="188" spans="2:65" s="14" customFormat="1" ht="10">
      <c r="B188" s="166"/>
      <c r="D188" s="147" t="s">
        <v>219</v>
      </c>
      <c r="E188" s="167" t="s">
        <v>19</v>
      </c>
      <c r="F188" s="168" t="s">
        <v>222</v>
      </c>
      <c r="H188" s="169">
        <v>1</v>
      </c>
      <c r="I188" s="170"/>
      <c r="L188" s="166"/>
      <c r="M188" s="199"/>
      <c r="N188" s="200"/>
      <c r="O188" s="200"/>
      <c r="P188" s="200"/>
      <c r="Q188" s="200"/>
      <c r="R188" s="200"/>
      <c r="S188" s="200"/>
      <c r="T188" s="201"/>
      <c r="AT188" s="167" t="s">
        <v>219</v>
      </c>
      <c r="AU188" s="167" t="s">
        <v>81</v>
      </c>
      <c r="AV188" s="14" t="s">
        <v>111</v>
      </c>
      <c r="AW188" s="14" t="s">
        <v>33</v>
      </c>
      <c r="AX188" s="14" t="s">
        <v>79</v>
      </c>
      <c r="AY188" s="167" t="s">
        <v>207</v>
      </c>
    </row>
    <row r="189" spans="2:65" s="1" customFormat="1" ht="7" customHeight="1"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34"/>
    </row>
  </sheetData>
  <sheetProtection algorithmName="SHA-512" hashValue="FYBio13eh3NB5YKBQX874l4x0/3RAZ41QaZyqMJ3maVhF00EkVdLJ9l8YwU9tN99P8zei0QHEuDiQwrKc6shUQ==" saltValue="jJ5qbMqHrmHyIJI9FKnMvWa9CpwKHIZqlJrMfcTu1zY3UTnKYPmdOK0cJ1oKzy/hnZ31liEl78osWEh+z9/Ncg==" spinCount="100000" sheet="1" objects="1" scenarios="1" formatColumns="0" formatRows="0" autoFilter="0"/>
  <autoFilter ref="C96:K188" xr:uid="{00000000-0009-0000-0000-000005000000}"/>
  <mergeCells count="15">
    <mergeCell ref="E83:H83"/>
    <mergeCell ref="E87:H87"/>
    <mergeCell ref="E85:H85"/>
    <mergeCell ref="E89:H89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2" r:id="rId1" xr:uid="{00000000-0004-0000-0500-000000000000}"/>
    <hyperlink ref="F112" r:id="rId2" xr:uid="{00000000-0004-0000-0500-000001000000}"/>
    <hyperlink ref="F115" r:id="rId3" xr:uid="{00000000-0004-0000-0500-000002000000}"/>
    <hyperlink ref="F124" r:id="rId4" xr:uid="{00000000-0004-0000-0500-000003000000}"/>
    <hyperlink ref="F127" r:id="rId5" xr:uid="{00000000-0004-0000-0500-000004000000}"/>
    <hyperlink ref="F130" r:id="rId6" xr:uid="{00000000-0004-0000-0500-000005000000}"/>
    <hyperlink ref="F134" r:id="rId7" xr:uid="{00000000-0004-0000-0500-000006000000}"/>
    <hyperlink ref="F139" r:id="rId8" xr:uid="{00000000-0004-0000-0500-000007000000}"/>
    <hyperlink ref="F142" r:id="rId9" xr:uid="{00000000-0004-0000-0500-000008000000}"/>
    <hyperlink ref="F145" r:id="rId10" xr:uid="{00000000-0004-0000-0500-000009000000}"/>
    <hyperlink ref="F148" r:id="rId11" xr:uid="{00000000-0004-0000-0500-00000A000000}"/>
    <hyperlink ref="F151" r:id="rId12" xr:uid="{00000000-0004-0000-0500-00000B000000}"/>
    <hyperlink ref="F154" r:id="rId13" xr:uid="{00000000-0004-0000-0500-00000C000000}"/>
    <hyperlink ref="F164" r:id="rId14" xr:uid="{00000000-0004-0000-0500-00000D000000}"/>
    <hyperlink ref="F167" r:id="rId15" xr:uid="{00000000-0004-0000-0500-00000E000000}"/>
    <hyperlink ref="F172" r:id="rId16" xr:uid="{00000000-0004-0000-0500-00000F000000}"/>
    <hyperlink ref="F175" r:id="rId17" xr:uid="{00000000-0004-0000-0500-000010000000}"/>
    <hyperlink ref="F179" r:id="rId18" xr:uid="{00000000-0004-0000-0500-000011000000}"/>
    <hyperlink ref="F185" r:id="rId19" xr:uid="{00000000-0004-0000-05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0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105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1451</v>
      </c>
      <c r="L12" s="34"/>
    </row>
    <row r="13" spans="2:46" s="1" customFormat="1" ht="30" customHeight="1">
      <c r="B13" s="34"/>
      <c r="E13" s="305" t="s">
        <v>1961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ROUND(J96,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ROUND((SUM(BE96:BE169)),  2)</f>
        <v>0</v>
      </c>
      <c r="I37" s="96">
        <v>0.21</v>
      </c>
      <c r="J37" s="85">
        <f>ROUND(((SUM(BE96:BE169))*I37),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ROUND((SUM(BF96:BF169)),  2)</f>
        <v>0</v>
      </c>
      <c r="I38" s="96">
        <v>0.12</v>
      </c>
      <c r="J38" s="85">
        <f>ROUND(((SUM(BF96:BF169))*I38),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ROUND((SUM(BG96:BG169)),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ROUND((SUM(BH96:BH169)),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ROUND((SUM(BI96:BI169)),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1451</v>
      </c>
      <c r="L57" s="34"/>
    </row>
    <row r="58" spans="2:12" s="1" customFormat="1" ht="30" customHeight="1">
      <c r="B58" s="34"/>
      <c r="E58" s="305" t="str">
        <f>E13</f>
        <v>D.1.4.l - Zařízení slaboproudé elektrotechniky - Strukturovaná kabeláž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J96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1962</v>
      </c>
      <c r="E68" s="108"/>
      <c r="F68" s="108"/>
      <c r="G68" s="108"/>
      <c r="H68" s="108"/>
      <c r="I68" s="108"/>
      <c r="J68" s="109">
        <f>J97</f>
        <v>0</v>
      </c>
      <c r="L68" s="106"/>
    </row>
    <row r="69" spans="2:47" s="9" customFormat="1" ht="19.899999999999999" customHeight="1">
      <c r="B69" s="110"/>
      <c r="D69" s="111" t="s">
        <v>1963</v>
      </c>
      <c r="E69" s="112"/>
      <c r="F69" s="112"/>
      <c r="G69" s="112"/>
      <c r="H69" s="112"/>
      <c r="I69" s="112"/>
      <c r="J69" s="113">
        <f>J98</f>
        <v>0</v>
      </c>
      <c r="L69" s="110"/>
    </row>
    <row r="70" spans="2:47" s="9" customFormat="1" ht="19.899999999999999" customHeight="1">
      <c r="B70" s="110"/>
      <c r="D70" s="111" t="s">
        <v>1964</v>
      </c>
      <c r="E70" s="112"/>
      <c r="F70" s="112"/>
      <c r="G70" s="112"/>
      <c r="H70" s="112"/>
      <c r="I70" s="112"/>
      <c r="J70" s="113">
        <f>J125</f>
        <v>0</v>
      </c>
      <c r="L70" s="110"/>
    </row>
    <row r="71" spans="2:47" s="9" customFormat="1" ht="19.899999999999999" customHeight="1">
      <c r="B71" s="110"/>
      <c r="D71" s="111" t="s">
        <v>1965</v>
      </c>
      <c r="E71" s="112"/>
      <c r="F71" s="112"/>
      <c r="G71" s="112"/>
      <c r="H71" s="112"/>
      <c r="I71" s="112"/>
      <c r="J71" s="113">
        <f>J128</f>
        <v>0</v>
      </c>
      <c r="L71" s="110"/>
    </row>
    <row r="72" spans="2:47" s="9" customFormat="1" ht="19.899999999999999" customHeight="1">
      <c r="B72" s="110"/>
      <c r="D72" s="111" t="s">
        <v>1966</v>
      </c>
      <c r="E72" s="112"/>
      <c r="F72" s="112"/>
      <c r="G72" s="112"/>
      <c r="H72" s="112"/>
      <c r="I72" s="112"/>
      <c r="J72" s="113">
        <f>J159</f>
        <v>0</v>
      </c>
      <c r="L72" s="110"/>
    </row>
    <row r="73" spans="2:47" s="1" customFormat="1" ht="21.75" customHeight="1">
      <c r="B73" s="34"/>
      <c r="L73" s="34"/>
    </row>
    <row r="74" spans="2:47" s="1" customFormat="1" ht="7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4"/>
    </row>
    <row r="78" spans="2:47" s="1" customFormat="1" ht="7" customHeight="1">
      <c r="B78" s="45"/>
      <c r="C78" s="46"/>
      <c r="D78" s="46"/>
      <c r="E78" s="46"/>
      <c r="F78" s="46"/>
      <c r="G78" s="46"/>
      <c r="H78" s="46"/>
      <c r="I78" s="46"/>
      <c r="J78" s="46"/>
      <c r="K78" s="46"/>
      <c r="L78" s="34"/>
    </row>
    <row r="79" spans="2:47" s="1" customFormat="1" ht="25" customHeight="1">
      <c r="B79" s="34"/>
      <c r="C79" s="23" t="s">
        <v>192</v>
      </c>
      <c r="L79" s="34"/>
    </row>
    <row r="80" spans="2:47" s="1" customFormat="1" ht="7" customHeight="1">
      <c r="B80" s="34"/>
      <c r="L80" s="34"/>
    </row>
    <row r="81" spans="2:63" s="1" customFormat="1" ht="12" customHeight="1">
      <c r="B81" s="34"/>
      <c r="C81" s="29" t="s">
        <v>16</v>
      </c>
      <c r="L81" s="34"/>
    </row>
    <row r="82" spans="2:63" s="1" customFormat="1" ht="26.25" customHeight="1">
      <c r="B82" s="34"/>
      <c r="E82" s="342" t="str">
        <f>E7</f>
        <v>ZČU - REKONSTRUKCE POSLUCHÁREN UP 101,104,108,112 a 115</v>
      </c>
      <c r="F82" s="343"/>
      <c r="G82" s="343"/>
      <c r="H82" s="343"/>
      <c r="L82" s="34"/>
    </row>
    <row r="83" spans="2:63" ht="12" customHeight="1">
      <c r="B83" s="22"/>
      <c r="C83" s="29" t="s">
        <v>147</v>
      </c>
      <c r="L83" s="22"/>
    </row>
    <row r="84" spans="2:63" ht="16.5" customHeight="1">
      <c r="B84" s="22"/>
      <c r="E84" s="342" t="s">
        <v>150</v>
      </c>
      <c r="F84" s="312"/>
      <c r="G84" s="312"/>
      <c r="H84" s="312"/>
      <c r="L84" s="22"/>
    </row>
    <row r="85" spans="2:63" ht="12" customHeight="1">
      <c r="B85" s="22"/>
      <c r="C85" s="29" t="s">
        <v>153</v>
      </c>
      <c r="L85" s="22"/>
    </row>
    <row r="86" spans="2:63" s="1" customFormat="1" ht="16.5" customHeight="1">
      <c r="B86" s="34"/>
      <c r="E86" s="340" t="s">
        <v>1450</v>
      </c>
      <c r="F86" s="344"/>
      <c r="G86" s="344"/>
      <c r="H86" s="344"/>
      <c r="L86" s="34"/>
    </row>
    <row r="87" spans="2:63" s="1" customFormat="1" ht="12" customHeight="1">
      <c r="B87" s="34"/>
      <c r="C87" s="29" t="s">
        <v>1451</v>
      </c>
      <c r="L87" s="34"/>
    </row>
    <row r="88" spans="2:63" s="1" customFormat="1" ht="30" customHeight="1">
      <c r="B88" s="34"/>
      <c r="E88" s="305" t="str">
        <f>E13</f>
        <v>D.1.4.l - Zařízení slaboproudé elektrotechniky - Strukturovaná kabeláž</v>
      </c>
      <c r="F88" s="344"/>
      <c r="G88" s="344"/>
      <c r="H88" s="344"/>
      <c r="L88" s="34"/>
    </row>
    <row r="89" spans="2:63" s="1" customFormat="1" ht="7" customHeight="1">
      <c r="B89" s="34"/>
      <c r="L89" s="34"/>
    </row>
    <row r="90" spans="2:63" s="1" customFormat="1" ht="12" customHeight="1">
      <c r="B90" s="34"/>
      <c r="C90" s="29" t="s">
        <v>21</v>
      </c>
      <c r="F90" s="27" t="str">
        <f>F16</f>
        <v>Areál ZČU, Univerzitní 22, 306 14 Plzeň</v>
      </c>
      <c r="I90" s="29" t="s">
        <v>23</v>
      </c>
      <c r="J90" s="51" t="str">
        <f>IF(J16="","",J16)</f>
        <v>15. 1. 2024</v>
      </c>
      <c r="L90" s="34"/>
    </row>
    <row r="91" spans="2:63" s="1" customFormat="1" ht="7" customHeight="1">
      <c r="B91" s="34"/>
      <c r="L91" s="34"/>
    </row>
    <row r="92" spans="2:63" s="1" customFormat="1" ht="25.65" customHeight="1">
      <c r="B92" s="34"/>
      <c r="C92" s="29" t="s">
        <v>25</v>
      </c>
      <c r="F92" s="27" t="str">
        <f>E19</f>
        <v>Západočeská univerzita v Plzni, Univerzitní 8, 306</v>
      </c>
      <c r="I92" s="29" t="s">
        <v>31</v>
      </c>
      <c r="J92" s="32" t="str">
        <f>E25</f>
        <v>ATELIER SOUKUP OPL ŠVEHLA S.R.O.</v>
      </c>
      <c r="L92" s="34"/>
    </row>
    <row r="93" spans="2:63" s="1" customFormat="1" ht="15.15" customHeight="1">
      <c r="B93" s="34"/>
      <c r="C93" s="29" t="s">
        <v>29</v>
      </c>
      <c r="F93" s="27" t="str">
        <f>IF(E22="","",E22)</f>
        <v>Vyplň údaj</v>
      </c>
      <c r="I93" s="29" t="s">
        <v>34</v>
      </c>
      <c r="J93" s="32" t="str">
        <f>E28</f>
        <v>Michal Jirka</v>
      </c>
      <c r="L93" s="34"/>
    </row>
    <row r="94" spans="2:63" s="1" customFormat="1" ht="10.25" customHeight="1">
      <c r="B94" s="34"/>
      <c r="L94" s="34"/>
    </row>
    <row r="95" spans="2:63" s="10" customFormat="1" ht="29.25" customHeight="1">
      <c r="B95" s="114"/>
      <c r="C95" s="115" t="s">
        <v>193</v>
      </c>
      <c r="D95" s="116" t="s">
        <v>57</v>
      </c>
      <c r="E95" s="116" t="s">
        <v>53</v>
      </c>
      <c r="F95" s="116" t="s">
        <v>54</v>
      </c>
      <c r="G95" s="116" t="s">
        <v>194</v>
      </c>
      <c r="H95" s="116" t="s">
        <v>195</v>
      </c>
      <c r="I95" s="116" t="s">
        <v>196</v>
      </c>
      <c r="J95" s="116" t="s">
        <v>159</v>
      </c>
      <c r="K95" s="117" t="s">
        <v>197</v>
      </c>
      <c r="L95" s="114"/>
      <c r="M95" s="58" t="s">
        <v>19</v>
      </c>
      <c r="N95" s="59" t="s">
        <v>42</v>
      </c>
      <c r="O95" s="59" t="s">
        <v>198</v>
      </c>
      <c r="P95" s="59" t="s">
        <v>199</v>
      </c>
      <c r="Q95" s="59" t="s">
        <v>200</v>
      </c>
      <c r="R95" s="59" t="s">
        <v>201</v>
      </c>
      <c r="S95" s="59" t="s">
        <v>202</v>
      </c>
      <c r="T95" s="60" t="s">
        <v>203</v>
      </c>
    </row>
    <row r="96" spans="2:63" s="1" customFormat="1" ht="22.75" customHeight="1">
      <c r="B96" s="34"/>
      <c r="C96" s="63" t="s">
        <v>204</v>
      </c>
      <c r="J96" s="118">
        <f>BK96</f>
        <v>0</v>
      </c>
      <c r="L96" s="34"/>
      <c r="M96" s="61"/>
      <c r="N96" s="52"/>
      <c r="O96" s="52"/>
      <c r="P96" s="119">
        <f>P97</f>
        <v>0</v>
      </c>
      <c r="Q96" s="52"/>
      <c r="R96" s="119">
        <f>R97</f>
        <v>0</v>
      </c>
      <c r="S96" s="52"/>
      <c r="T96" s="120">
        <f>T97</f>
        <v>0</v>
      </c>
      <c r="AT96" s="19" t="s">
        <v>71</v>
      </c>
      <c r="AU96" s="19" t="s">
        <v>160</v>
      </c>
      <c r="BK96" s="121">
        <f>BK97</f>
        <v>0</v>
      </c>
    </row>
    <row r="97" spans="2:65" s="11" customFormat="1" ht="25.9" customHeight="1">
      <c r="B97" s="122"/>
      <c r="D97" s="123" t="s">
        <v>71</v>
      </c>
      <c r="E97" s="124" t="s">
        <v>1967</v>
      </c>
      <c r="F97" s="124" t="s">
        <v>1968</v>
      </c>
      <c r="I97" s="125"/>
      <c r="J97" s="126">
        <f>BK97</f>
        <v>0</v>
      </c>
      <c r="L97" s="122"/>
      <c r="M97" s="127"/>
      <c r="P97" s="128">
        <f>P98+P125+P128+P159</f>
        <v>0</v>
      </c>
      <c r="R97" s="128">
        <f>R98+R125+R128+R159</f>
        <v>0</v>
      </c>
      <c r="T97" s="129">
        <f>T98+T125+T128+T159</f>
        <v>0</v>
      </c>
      <c r="AR97" s="123" t="s">
        <v>79</v>
      </c>
      <c r="AT97" s="130" t="s">
        <v>71</v>
      </c>
      <c r="AU97" s="130" t="s">
        <v>72</v>
      </c>
      <c r="AY97" s="123" t="s">
        <v>207</v>
      </c>
      <c r="BK97" s="131">
        <f>BK98+BK125+BK128+BK159</f>
        <v>0</v>
      </c>
    </row>
    <row r="98" spans="2:65" s="11" customFormat="1" ht="22.75" customHeight="1">
      <c r="B98" s="122"/>
      <c r="D98" s="123" t="s">
        <v>71</v>
      </c>
      <c r="E98" s="132" t="s">
        <v>1475</v>
      </c>
      <c r="F98" s="132" t="s">
        <v>1969</v>
      </c>
      <c r="I98" s="125"/>
      <c r="J98" s="133">
        <f>BK98</f>
        <v>0</v>
      </c>
      <c r="L98" s="122"/>
      <c r="M98" s="127"/>
      <c r="P98" s="128">
        <f>SUM(P99:P124)</f>
        <v>0</v>
      </c>
      <c r="R98" s="128">
        <f>SUM(R99:R124)</f>
        <v>0</v>
      </c>
      <c r="T98" s="129">
        <f>SUM(T99:T124)</f>
        <v>0</v>
      </c>
      <c r="AR98" s="123" t="s">
        <v>79</v>
      </c>
      <c r="AT98" s="130" t="s">
        <v>71</v>
      </c>
      <c r="AU98" s="130" t="s">
        <v>79</v>
      </c>
      <c r="AY98" s="123" t="s">
        <v>207</v>
      </c>
      <c r="BK98" s="131">
        <f>SUM(BK99:BK124)</f>
        <v>0</v>
      </c>
    </row>
    <row r="99" spans="2:65" s="1" customFormat="1" ht="16.5" customHeight="1">
      <c r="B99" s="34"/>
      <c r="C99" s="134" t="s">
        <v>79</v>
      </c>
      <c r="D99" s="134" t="s">
        <v>209</v>
      </c>
      <c r="E99" s="135" t="s">
        <v>1970</v>
      </c>
      <c r="F99" s="136" t="s">
        <v>1971</v>
      </c>
      <c r="G99" s="137" t="s">
        <v>654</v>
      </c>
      <c r="H99" s="138">
        <v>888</v>
      </c>
      <c r="I99" s="139"/>
      <c r="J99" s="140">
        <f>ROUND(I99*H99,2)</f>
        <v>0</v>
      </c>
      <c r="K99" s="136" t="s">
        <v>331</v>
      </c>
      <c r="L99" s="34"/>
      <c r="M99" s="141" t="s">
        <v>19</v>
      </c>
      <c r="N99" s="142" t="s">
        <v>43</v>
      </c>
      <c r="P99" s="143">
        <f>O99*H99</f>
        <v>0</v>
      </c>
      <c r="Q99" s="143">
        <v>0</v>
      </c>
      <c r="R99" s="143">
        <f>Q99*H99</f>
        <v>0</v>
      </c>
      <c r="S99" s="143">
        <v>0</v>
      </c>
      <c r="T99" s="144">
        <f>S99*H99</f>
        <v>0</v>
      </c>
      <c r="AR99" s="145" t="s">
        <v>111</v>
      </c>
      <c r="AT99" s="145" t="s">
        <v>209</v>
      </c>
      <c r="AU99" s="145" t="s">
        <v>81</v>
      </c>
      <c r="AY99" s="19" t="s">
        <v>207</v>
      </c>
      <c r="BE99" s="146">
        <f>IF(N99="základní",J99,0)</f>
        <v>0</v>
      </c>
      <c r="BF99" s="146">
        <f>IF(N99="snížená",J99,0)</f>
        <v>0</v>
      </c>
      <c r="BG99" s="146">
        <f>IF(N99="zákl. přenesená",J99,0)</f>
        <v>0</v>
      </c>
      <c r="BH99" s="146">
        <f>IF(N99="sníž. přenesená",J99,0)</f>
        <v>0</v>
      </c>
      <c r="BI99" s="146">
        <f>IF(N99="nulová",J99,0)</f>
        <v>0</v>
      </c>
      <c r="BJ99" s="19" t="s">
        <v>79</v>
      </c>
      <c r="BK99" s="146">
        <f>ROUND(I99*H99,2)</f>
        <v>0</v>
      </c>
      <c r="BL99" s="19" t="s">
        <v>111</v>
      </c>
      <c r="BM99" s="145" t="s">
        <v>1396</v>
      </c>
    </row>
    <row r="100" spans="2:65" s="1" customFormat="1" ht="10">
      <c r="B100" s="34"/>
      <c r="D100" s="147" t="s">
        <v>215</v>
      </c>
      <c r="F100" s="148" t="s">
        <v>1971</v>
      </c>
      <c r="I100" s="149"/>
      <c r="L100" s="34"/>
      <c r="M100" s="150"/>
      <c r="T100" s="55"/>
      <c r="AT100" s="19" t="s">
        <v>215</v>
      </c>
      <c r="AU100" s="19" t="s">
        <v>81</v>
      </c>
    </row>
    <row r="101" spans="2:65" s="1" customFormat="1" ht="16.5" customHeight="1">
      <c r="B101" s="34"/>
      <c r="C101" s="134" t="s">
        <v>81</v>
      </c>
      <c r="D101" s="134" t="s">
        <v>209</v>
      </c>
      <c r="E101" s="135" t="s">
        <v>1972</v>
      </c>
      <c r="F101" s="136" t="s">
        <v>1973</v>
      </c>
      <c r="G101" s="137" t="s">
        <v>244</v>
      </c>
      <c r="H101" s="138">
        <v>4</v>
      </c>
      <c r="I101" s="139"/>
      <c r="J101" s="140">
        <f>ROUND(I101*H101,2)</f>
        <v>0</v>
      </c>
      <c r="K101" s="136" t="s">
        <v>331</v>
      </c>
      <c r="L101" s="34"/>
      <c r="M101" s="141" t="s">
        <v>19</v>
      </c>
      <c r="N101" s="14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111</v>
      </c>
      <c r="AT101" s="145" t="s">
        <v>209</v>
      </c>
      <c r="AU101" s="145" t="s">
        <v>81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1419</v>
      </c>
    </row>
    <row r="102" spans="2:65" s="1" customFormat="1" ht="10">
      <c r="B102" s="34"/>
      <c r="D102" s="147" t="s">
        <v>215</v>
      </c>
      <c r="F102" s="148" t="s">
        <v>1973</v>
      </c>
      <c r="I102" s="149"/>
      <c r="L102" s="34"/>
      <c r="M102" s="150"/>
      <c r="T102" s="55"/>
      <c r="AT102" s="19" t="s">
        <v>215</v>
      </c>
      <c r="AU102" s="19" t="s">
        <v>81</v>
      </c>
    </row>
    <row r="103" spans="2:65" s="1" customFormat="1" ht="16.5" customHeight="1">
      <c r="B103" s="34"/>
      <c r="C103" s="134" t="s">
        <v>92</v>
      </c>
      <c r="D103" s="134" t="s">
        <v>209</v>
      </c>
      <c r="E103" s="135" t="s">
        <v>1974</v>
      </c>
      <c r="F103" s="136" t="s">
        <v>1975</v>
      </c>
      <c r="G103" s="137" t="s">
        <v>244</v>
      </c>
      <c r="H103" s="138">
        <v>1</v>
      </c>
      <c r="I103" s="139"/>
      <c r="J103" s="140">
        <f>ROUND(I103*H103,2)</f>
        <v>0</v>
      </c>
      <c r="K103" s="136" t="s">
        <v>331</v>
      </c>
      <c r="L103" s="34"/>
      <c r="M103" s="141" t="s">
        <v>19</v>
      </c>
      <c r="N103" s="142" t="s">
        <v>43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111</v>
      </c>
      <c r="AT103" s="145" t="s">
        <v>209</v>
      </c>
      <c r="AU103" s="145" t="s">
        <v>81</v>
      </c>
      <c r="AY103" s="19" t="s">
        <v>207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79</v>
      </c>
      <c r="BK103" s="146">
        <f>ROUND(I103*H103,2)</f>
        <v>0</v>
      </c>
      <c r="BL103" s="19" t="s">
        <v>111</v>
      </c>
      <c r="BM103" s="145" t="s">
        <v>1436</v>
      </c>
    </row>
    <row r="104" spans="2:65" s="1" customFormat="1" ht="10">
      <c r="B104" s="34"/>
      <c r="D104" s="147" t="s">
        <v>215</v>
      </c>
      <c r="F104" s="148" t="s">
        <v>1975</v>
      </c>
      <c r="I104" s="149"/>
      <c r="L104" s="34"/>
      <c r="M104" s="150"/>
      <c r="T104" s="55"/>
      <c r="AT104" s="19" t="s">
        <v>215</v>
      </c>
      <c r="AU104" s="19" t="s">
        <v>81</v>
      </c>
    </row>
    <row r="105" spans="2:65" s="1" customFormat="1" ht="24.15" customHeight="1">
      <c r="B105" s="34"/>
      <c r="C105" s="134" t="s">
        <v>111</v>
      </c>
      <c r="D105" s="134" t="s">
        <v>209</v>
      </c>
      <c r="E105" s="135" t="s">
        <v>1976</v>
      </c>
      <c r="F105" s="136" t="s">
        <v>1977</v>
      </c>
      <c r="G105" s="137" t="s">
        <v>244</v>
      </c>
      <c r="H105" s="138">
        <v>2</v>
      </c>
      <c r="I105" s="139"/>
      <c r="J105" s="140">
        <f>ROUND(I105*H105,2)</f>
        <v>0</v>
      </c>
      <c r="K105" s="136" t="s">
        <v>331</v>
      </c>
      <c r="L105" s="34"/>
      <c r="M105" s="141" t="s">
        <v>19</v>
      </c>
      <c r="N105" s="142" t="s">
        <v>43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111</v>
      </c>
      <c r="AT105" s="145" t="s">
        <v>209</v>
      </c>
      <c r="AU105" s="145" t="s">
        <v>81</v>
      </c>
      <c r="AY105" s="19" t="s">
        <v>207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79</v>
      </c>
      <c r="BK105" s="146">
        <f>ROUND(I105*H105,2)</f>
        <v>0</v>
      </c>
      <c r="BL105" s="19" t="s">
        <v>111</v>
      </c>
      <c r="BM105" s="145" t="s">
        <v>1978</v>
      </c>
    </row>
    <row r="106" spans="2:65" s="1" customFormat="1" ht="10">
      <c r="B106" s="34"/>
      <c r="D106" s="147" t="s">
        <v>215</v>
      </c>
      <c r="F106" s="148" t="s">
        <v>1977</v>
      </c>
      <c r="I106" s="149"/>
      <c r="L106" s="34"/>
      <c r="M106" s="150"/>
      <c r="T106" s="55"/>
      <c r="AT106" s="19" t="s">
        <v>215</v>
      </c>
      <c r="AU106" s="19" t="s">
        <v>81</v>
      </c>
    </row>
    <row r="107" spans="2:65" s="1" customFormat="1" ht="16.5" customHeight="1">
      <c r="B107" s="34"/>
      <c r="C107" s="134" t="s">
        <v>241</v>
      </c>
      <c r="D107" s="134" t="s">
        <v>209</v>
      </c>
      <c r="E107" s="135" t="s">
        <v>1979</v>
      </c>
      <c r="F107" s="136" t="s">
        <v>1980</v>
      </c>
      <c r="G107" s="137" t="s">
        <v>244</v>
      </c>
      <c r="H107" s="138">
        <v>10</v>
      </c>
      <c r="I107" s="139"/>
      <c r="J107" s="140">
        <f>ROUND(I107*H107,2)</f>
        <v>0</v>
      </c>
      <c r="K107" s="136" t="s">
        <v>331</v>
      </c>
      <c r="L107" s="34"/>
      <c r="M107" s="141" t="s">
        <v>19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111</v>
      </c>
      <c r="AT107" s="145" t="s">
        <v>209</v>
      </c>
      <c r="AU107" s="145" t="s">
        <v>81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1981</v>
      </c>
    </row>
    <row r="108" spans="2:65" s="1" customFormat="1" ht="10">
      <c r="B108" s="34"/>
      <c r="D108" s="147" t="s">
        <v>215</v>
      </c>
      <c r="F108" s="148" t="s">
        <v>1980</v>
      </c>
      <c r="I108" s="149"/>
      <c r="L108" s="34"/>
      <c r="M108" s="150"/>
      <c r="T108" s="55"/>
      <c r="AT108" s="19" t="s">
        <v>215</v>
      </c>
      <c r="AU108" s="19" t="s">
        <v>81</v>
      </c>
    </row>
    <row r="109" spans="2:65" s="1" customFormat="1" ht="16.5" customHeight="1">
      <c r="B109" s="34"/>
      <c r="C109" s="134" t="s">
        <v>250</v>
      </c>
      <c r="D109" s="134" t="s">
        <v>209</v>
      </c>
      <c r="E109" s="135" t="s">
        <v>1982</v>
      </c>
      <c r="F109" s="136" t="s">
        <v>1983</v>
      </c>
      <c r="G109" s="137" t="s">
        <v>244</v>
      </c>
      <c r="H109" s="138">
        <v>10</v>
      </c>
      <c r="I109" s="139"/>
      <c r="J109" s="140">
        <f>ROUND(I109*H109,2)</f>
        <v>0</v>
      </c>
      <c r="K109" s="136" t="s">
        <v>331</v>
      </c>
      <c r="L109" s="34"/>
      <c r="M109" s="141" t="s">
        <v>19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111</v>
      </c>
      <c r="AT109" s="145" t="s">
        <v>209</v>
      </c>
      <c r="AU109" s="145" t="s">
        <v>81</v>
      </c>
      <c r="AY109" s="19" t="s">
        <v>207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79</v>
      </c>
      <c r="BK109" s="146">
        <f>ROUND(I109*H109,2)</f>
        <v>0</v>
      </c>
      <c r="BL109" s="19" t="s">
        <v>111</v>
      </c>
      <c r="BM109" s="145" t="s">
        <v>1984</v>
      </c>
    </row>
    <row r="110" spans="2:65" s="1" customFormat="1" ht="10">
      <c r="B110" s="34"/>
      <c r="D110" s="147" t="s">
        <v>215</v>
      </c>
      <c r="F110" s="148" t="s">
        <v>1983</v>
      </c>
      <c r="I110" s="149"/>
      <c r="L110" s="34"/>
      <c r="M110" s="150"/>
      <c r="T110" s="55"/>
      <c r="AT110" s="19" t="s">
        <v>215</v>
      </c>
      <c r="AU110" s="19" t="s">
        <v>81</v>
      </c>
    </row>
    <row r="111" spans="2:65" s="1" customFormat="1" ht="16.5" customHeight="1">
      <c r="B111" s="34"/>
      <c r="C111" s="134" t="s">
        <v>257</v>
      </c>
      <c r="D111" s="134" t="s">
        <v>209</v>
      </c>
      <c r="E111" s="135" t="s">
        <v>1985</v>
      </c>
      <c r="F111" s="136" t="s">
        <v>1986</v>
      </c>
      <c r="G111" s="137" t="s">
        <v>244</v>
      </c>
      <c r="H111" s="138">
        <v>1</v>
      </c>
      <c r="I111" s="139"/>
      <c r="J111" s="140">
        <f>ROUND(I111*H111,2)</f>
        <v>0</v>
      </c>
      <c r="K111" s="136" t="s">
        <v>331</v>
      </c>
      <c r="L111" s="34"/>
      <c r="M111" s="141" t="s">
        <v>19</v>
      </c>
      <c r="N111" s="142" t="s">
        <v>43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111</v>
      </c>
      <c r="AT111" s="145" t="s">
        <v>209</v>
      </c>
      <c r="AU111" s="145" t="s">
        <v>81</v>
      </c>
      <c r="AY111" s="19" t="s">
        <v>207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79</v>
      </c>
      <c r="BK111" s="146">
        <f>ROUND(I111*H111,2)</f>
        <v>0</v>
      </c>
      <c r="BL111" s="19" t="s">
        <v>111</v>
      </c>
      <c r="BM111" s="145" t="s">
        <v>1987</v>
      </c>
    </row>
    <row r="112" spans="2:65" s="1" customFormat="1" ht="10">
      <c r="B112" s="34"/>
      <c r="D112" s="147" t="s">
        <v>215</v>
      </c>
      <c r="F112" s="148" t="s">
        <v>1986</v>
      </c>
      <c r="I112" s="149"/>
      <c r="L112" s="34"/>
      <c r="M112" s="150"/>
      <c r="T112" s="55"/>
      <c r="AT112" s="19" t="s">
        <v>215</v>
      </c>
      <c r="AU112" s="19" t="s">
        <v>81</v>
      </c>
    </row>
    <row r="113" spans="2:65" s="1" customFormat="1" ht="16.5" customHeight="1">
      <c r="B113" s="34"/>
      <c r="C113" s="134" t="s">
        <v>227</v>
      </c>
      <c r="D113" s="134" t="s">
        <v>209</v>
      </c>
      <c r="E113" s="135" t="s">
        <v>1988</v>
      </c>
      <c r="F113" s="136" t="s">
        <v>1989</v>
      </c>
      <c r="G113" s="137" t="s">
        <v>244</v>
      </c>
      <c r="H113" s="138">
        <v>1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81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1990</v>
      </c>
    </row>
    <row r="114" spans="2:65" s="1" customFormat="1" ht="10">
      <c r="B114" s="34"/>
      <c r="D114" s="147" t="s">
        <v>215</v>
      </c>
      <c r="F114" s="148" t="s">
        <v>1989</v>
      </c>
      <c r="I114" s="149"/>
      <c r="L114" s="34"/>
      <c r="M114" s="150"/>
      <c r="T114" s="55"/>
      <c r="AT114" s="19" t="s">
        <v>215</v>
      </c>
      <c r="AU114" s="19" t="s">
        <v>81</v>
      </c>
    </row>
    <row r="115" spans="2:65" s="1" customFormat="1" ht="21.75" customHeight="1">
      <c r="B115" s="34"/>
      <c r="C115" s="134" t="s">
        <v>272</v>
      </c>
      <c r="D115" s="134" t="s">
        <v>209</v>
      </c>
      <c r="E115" s="135" t="s">
        <v>1991</v>
      </c>
      <c r="F115" s="136" t="s">
        <v>1992</v>
      </c>
      <c r="G115" s="137" t="s">
        <v>244</v>
      </c>
      <c r="H115" s="138">
        <v>12</v>
      </c>
      <c r="I115" s="139"/>
      <c r="J115" s="140">
        <f>ROUND(I115*H115,2)</f>
        <v>0</v>
      </c>
      <c r="K115" s="136" t="s">
        <v>331</v>
      </c>
      <c r="L115" s="34"/>
      <c r="M115" s="141" t="s">
        <v>19</v>
      </c>
      <c r="N115" s="14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111</v>
      </c>
      <c r="AT115" s="145" t="s">
        <v>209</v>
      </c>
      <c r="AU115" s="145" t="s">
        <v>81</v>
      </c>
      <c r="AY115" s="19" t="s">
        <v>207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79</v>
      </c>
      <c r="BK115" s="146">
        <f>ROUND(I115*H115,2)</f>
        <v>0</v>
      </c>
      <c r="BL115" s="19" t="s">
        <v>111</v>
      </c>
      <c r="BM115" s="145" t="s">
        <v>1993</v>
      </c>
    </row>
    <row r="116" spans="2:65" s="1" customFormat="1" ht="10">
      <c r="B116" s="34"/>
      <c r="D116" s="147" t="s">
        <v>215</v>
      </c>
      <c r="F116" s="148" t="s">
        <v>1992</v>
      </c>
      <c r="I116" s="149"/>
      <c r="L116" s="34"/>
      <c r="M116" s="150"/>
      <c r="T116" s="55"/>
      <c r="AT116" s="19" t="s">
        <v>215</v>
      </c>
      <c r="AU116" s="19" t="s">
        <v>81</v>
      </c>
    </row>
    <row r="117" spans="2:65" s="1" customFormat="1" ht="16.5" customHeight="1">
      <c r="B117" s="34"/>
      <c r="C117" s="134" t="s">
        <v>282</v>
      </c>
      <c r="D117" s="134" t="s">
        <v>209</v>
      </c>
      <c r="E117" s="135" t="s">
        <v>1994</v>
      </c>
      <c r="F117" s="136" t="s">
        <v>1995</v>
      </c>
      <c r="G117" s="137" t="s">
        <v>244</v>
      </c>
      <c r="H117" s="138">
        <v>12</v>
      </c>
      <c r="I117" s="139"/>
      <c r="J117" s="140">
        <f>ROUND(I117*H117,2)</f>
        <v>0</v>
      </c>
      <c r="K117" s="136" t="s">
        <v>331</v>
      </c>
      <c r="L117" s="34"/>
      <c r="M117" s="141" t="s">
        <v>19</v>
      </c>
      <c r="N117" s="142" t="s">
        <v>43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111</v>
      </c>
      <c r="AT117" s="145" t="s">
        <v>209</v>
      </c>
      <c r="AU117" s="145" t="s">
        <v>81</v>
      </c>
      <c r="AY117" s="19" t="s">
        <v>207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79</v>
      </c>
      <c r="BK117" s="146">
        <f>ROUND(I117*H117,2)</f>
        <v>0</v>
      </c>
      <c r="BL117" s="19" t="s">
        <v>111</v>
      </c>
      <c r="BM117" s="145" t="s">
        <v>1996</v>
      </c>
    </row>
    <row r="118" spans="2:65" s="1" customFormat="1" ht="10">
      <c r="B118" s="34"/>
      <c r="D118" s="147" t="s">
        <v>215</v>
      </c>
      <c r="F118" s="148" t="s">
        <v>1995</v>
      </c>
      <c r="I118" s="149"/>
      <c r="L118" s="34"/>
      <c r="M118" s="150"/>
      <c r="T118" s="55"/>
      <c r="AT118" s="19" t="s">
        <v>215</v>
      </c>
      <c r="AU118" s="19" t="s">
        <v>81</v>
      </c>
    </row>
    <row r="119" spans="2:65" s="1" customFormat="1" ht="21.75" customHeight="1">
      <c r="B119" s="34"/>
      <c r="C119" s="134" t="s">
        <v>292</v>
      </c>
      <c r="D119" s="134" t="s">
        <v>209</v>
      </c>
      <c r="E119" s="135" t="s">
        <v>1997</v>
      </c>
      <c r="F119" s="136" t="s">
        <v>1998</v>
      </c>
      <c r="G119" s="137" t="s">
        <v>244</v>
      </c>
      <c r="H119" s="138">
        <v>12</v>
      </c>
      <c r="I119" s="139"/>
      <c r="J119" s="140">
        <f>ROUND(I119*H119,2)</f>
        <v>0</v>
      </c>
      <c r="K119" s="136" t="s">
        <v>331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81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1999</v>
      </c>
    </row>
    <row r="120" spans="2:65" s="1" customFormat="1" ht="10">
      <c r="B120" s="34"/>
      <c r="D120" s="147" t="s">
        <v>215</v>
      </c>
      <c r="F120" s="148" t="s">
        <v>1998</v>
      </c>
      <c r="I120" s="149"/>
      <c r="L120" s="34"/>
      <c r="M120" s="150"/>
      <c r="T120" s="55"/>
      <c r="AT120" s="19" t="s">
        <v>215</v>
      </c>
      <c r="AU120" s="19" t="s">
        <v>81</v>
      </c>
    </row>
    <row r="121" spans="2:65" s="1" customFormat="1" ht="16.5" customHeight="1">
      <c r="B121" s="34"/>
      <c r="C121" s="134" t="s">
        <v>8</v>
      </c>
      <c r="D121" s="134" t="s">
        <v>209</v>
      </c>
      <c r="E121" s="135" t="s">
        <v>2000</v>
      </c>
      <c r="F121" s="136" t="s">
        <v>2001</v>
      </c>
      <c r="G121" s="137" t="s">
        <v>244</v>
      </c>
      <c r="H121" s="138">
        <v>41</v>
      </c>
      <c r="I121" s="139"/>
      <c r="J121" s="140">
        <f>ROUND(I121*H121,2)</f>
        <v>0</v>
      </c>
      <c r="K121" s="136" t="s">
        <v>331</v>
      </c>
      <c r="L121" s="34"/>
      <c r="M121" s="141" t="s">
        <v>19</v>
      </c>
      <c r="N121" s="142" t="s">
        <v>43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111</v>
      </c>
      <c r="AT121" s="145" t="s">
        <v>209</v>
      </c>
      <c r="AU121" s="145" t="s">
        <v>81</v>
      </c>
      <c r="AY121" s="19" t="s">
        <v>207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79</v>
      </c>
      <c r="BK121" s="146">
        <f>ROUND(I121*H121,2)</f>
        <v>0</v>
      </c>
      <c r="BL121" s="19" t="s">
        <v>111</v>
      </c>
      <c r="BM121" s="145" t="s">
        <v>2002</v>
      </c>
    </row>
    <row r="122" spans="2:65" s="1" customFormat="1" ht="10">
      <c r="B122" s="34"/>
      <c r="D122" s="147" t="s">
        <v>215</v>
      </c>
      <c r="F122" s="148" t="s">
        <v>2001</v>
      </c>
      <c r="I122" s="149"/>
      <c r="L122" s="34"/>
      <c r="M122" s="150"/>
      <c r="T122" s="55"/>
      <c r="AT122" s="19" t="s">
        <v>215</v>
      </c>
      <c r="AU122" s="19" t="s">
        <v>81</v>
      </c>
    </row>
    <row r="123" spans="2:65" s="1" customFormat="1" ht="16.5" customHeight="1">
      <c r="B123" s="34"/>
      <c r="C123" s="134" t="s">
        <v>328</v>
      </c>
      <c r="D123" s="134" t="s">
        <v>209</v>
      </c>
      <c r="E123" s="135" t="s">
        <v>2003</v>
      </c>
      <c r="F123" s="136" t="s">
        <v>2004</v>
      </c>
      <c r="G123" s="137" t="s">
        <v>244</v>
      </c>
      <c r="H123" s="138">
        <v>1</v>
      </c>
      <c r="I123" s="139"/>
      <c r="J123" s="140">
        <f>ROUND(I123*H123,2)</f>
        <v>0</v>
      </c>
      <c r="K123" s="136" t="s">
        <v>331</v>
      </c>
      <c r="L123" s="34"/>
      <c r="M123" s="141" t="s">
        <v>19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111</v>
      </c>
      <c r="AT123" s="145" t="s">
        <v>209</v>
      </c>
      <c r="AU123" s="145" t="s">
        <v>81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2005</v>
      </c>
    </row>
    <row r="124" spans="2:65" s="1" customFormat="1" ht="10">
      <c r="B124" s="34"/>
      <c r="D124" s="147" t="s">
        <v>215</v>
      </c>
      <c r="F124" s="148" t="s">
        <v>2004</v>
      </c>
      <c r="I124" s="149"/>
      <c r="L124" s="34"/>
      <c r="M124" s="150"/>
      <c r="T124" s="55"/>
      <c r="AT124" s="19" t="s">
        <v>215</v>
      </c>
      <c r="AU124" s="19" t="s">
        <v>81</v>
      </c>
    </row>
    <row r="125" spans="2:65" s="11" customFormat="1" ht="22.75" customHeight="1">
      <c r="B125" s="122"/>
      <c r="D125" s="123" t="s">
        <v>71</v>
      </c>
      <c r="E125" s="132" t="s">
        <v>1782</v>
      </c>
      <c r="F125" s="132" t="s">
        <v>2006</v>
      </c>
      <c r="I125" s="125"/>
      <c r="J125" s="133">
        <f>BK125</f>
        <v>0</v>
      </c>
      <c r="L125" s="122"/>
      <c r="M125" s="127"/>
      <c r="P125" s="128">
        <f>SUM(P126:P127)</f>
        <v>0</v>
      </c>
      <c r="R125" s="128">
        <f>SUM(R126:R127)</f>
        <v>0</v>
      </c>
      <c r="T125" s="129">
        <f>SUM(T126:T127)</f>
        <v>0</v>
      </c>
      <c r="AR125" s="123" t="s">
        <v>79</v>
      </c>
      <c r="AT125" s="130" t="s">
        <v>71</v>
      </c>
      <c r="AU125" s="130" t="s">
        <v>79</v>
      </c>
      <c r="AY125" s="123" t="s">
        <v>207</v>
      </c>
      <c r="BK125" s="131">
        <f>SUM(BK126:BK127)</f>
        <v>0</v>
      </c>
    </row>
    <row r="126" spans="2:65" s="1" customFormat="1" ht="16.5" customHeight="1">
      <c r="B126" s="34"/>
      <c r="C126" s="134" t="s">
        <v>342</v>
      </c>
      <c r="D126" s="134" t="s">
        <v>209</v>
      </c>
      <c r="E126" s="135" t="s">
        <v>2007</v>
      </c>
      <c r="F126" s="136" t="s">
        <v>2008</v>
      </c>
      <c r="G126" s="137" t="s">
        <v>244</v>
      </c>
      <c r="H126" s="138">
        <v>2</v>
      </c>
      <c r="I126" s="139"/>
      <c r="J126" s="140">
        <f>ROUND(I126*H126,2)</f>
        <v>0</v>
      </c>
      <c r="K126" s="136" t="s">
        <v>331</v>
      </c>
      <c r="L126" s="34"/>
      <c r="M126" s="141" t="s">
        <v>19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111</v>
      </c>
      <c r="AT126" s="145" t="s">
        <v>209</v>
      </c>
      <c r="AU126" s="145" t="s">
        <v>81</v>
      </c>
      <c r="AY126" s="19" t="s">
        <v>207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79</v>
      </c>
      <c r="BK126" s="146">
        <f>ROUND(I126*H126,2)</f>
        <v>0</v>
      </c>
      <c r="BL126" s="19" t="s">
        <v>111</v>
      </c>
      <c r="BM126" s="145" t="s">
        <v>2009</v>
      </c>
    </row>
    <row r="127" spans="2:65" s="1" customFormat="1" ht="10">
      <c r="B127" s="34"/>
      <c r="D127" s="147" t="s">
        <v>215</v>
      </c>
      <c r="F127" s="148" t="s">
        <v>2008</v>
      </c>
      <c r="I127" s="149"/>
      <c r="L127" s="34"/>
      <c r="M127" s="150"/>
      <c r="T127" s="55"/>
      <c r="AT127" s="19" t="s">
        <v>215</v>
      </c>
      <c r="AU127" s="19" t="s">
        <v>81</v>
      </c>
    </row>
    <row r="128" spans="2:65" s="11" customFormat="1" ht="22.75" customHeight="1">
      <c r="B128" s="122"/>
      <c r="D128" s="123" t="s">
        <v>71</v>
      </c>
      <c r="E128" s="132" t="s">
        <v>2010</v>
      </c>
      <c r="F128" s="132" t="s">
        <v>2011</v>
      </c>
      <c r="I128" s="125"/>
      <c r="J128" s="133">
        <f>BK128</f>
        <v>0</v>
      </c>
      <c r="L128" s="122"/>
      <c r="M128" s="127"/>
      <c r="P128" s="128">
        <f>SUM(P129:P158)</f>
        <v>0</v>
      </c>
      <c r="R128" s="128">
        <f>SUM(R129:R158)</f>
        <v>0</v>
      </c>
      <c r="T128" s="129">
        <f>SUM(T129:T158)</f>
        <v>0</v>
      </c>
      <c r="AR128" s="123" t="s">
        <v>79</v>
      </c>
      <c r="AT128" s="130" t="s">
        <v>71</v>
      </c>
      <c r="AU128" s="130" t="s">
        <v>79</v>
      </c>
      <c r="AY128" s="123" t="s">
        <v>207</v>
      </c>
      <c r="BK128" s="131">
        <f>SUM(BK129:BK158)</f>
        <v>0</v>
      </c>
    </row>
    <row r="129" spans="2:65" s="1" customFormat="1" ht="24.15" customHeight="1">
      <c r="B129" s="34"/>
      <c r="C129" s="134" t="s">
        <v>347</v>
      </c>
      <c r="D129" s="134" t="s">
        <v>209</v>
      </c>
      <c r="E129" s="135" t="s">
        <v>2012</v>
      </c>
      <c r="F129" s="136" t="s">
        <v>2013</v>
      </c>
      <c r="G129" s="137" t="s">
        <v>654</v>
      </c>
      <c r="H129" s="138">
        <v>21</v>
      </c>
      <c r="I129" s="139"/>
      <c r="J129" s="140">
        <f>ROUND(I129*H129,2)</f>
        <v>0</v>
      </c>
      <c r="K129" s="136" t="s">
        <v>331</v>
      </c>
      <c r="L129" s="34"/>
      <c r="M129" s="141" t="s">
        <v>19</v>
      </c>
      <c r="N129" s="142" t="s">
        <v>43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111</v>
      </c>
      <c r="AT129" s="145" t="s">
        <v>209</v>
      </c>
      <c r="AU129" s="145" t="s">
        <v>81</v>
      </c>
      <c r="AY129" s="19" t="s">
        <v>207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79</v>
      </c>
      <c r="BK129" s="146">
        <f>ROUND(I129*H129,2)</f>
        <v>0</v>
      </c>
      <c r="BL129" s="19" t="s">
        <v>111</v>
      </c>
      <c r="BM129" s="145" t="s">
        <v>2014</v>
      </c>
    </row>
    <row r="130" spans="2:65" s="1" customFormat="1" ht="18">
      <c r="B130" s="34"/>
      <c r="D130" s="147" t="s">
        <v>215</v>
      </c>
      <c r="F130" s="148" t="s">
        <v>2013</v>
      </c>
      <c r="I130" s="149"/>
      <c r="L130" s="34"/>
      <c r="M130" s="150"/>
      <c r="T130" s="55"/>
      <c r="AT130" s="19" t="s">
        <v>215</v>
      </c>
      <c r="AU130" s="19" t="s">
        <v>81</v>
      </c>
    </row>
    <row r="131" spans="2:65" s="1" customFormat="1" ht="24.15" customHeight="1">
      <c r="B131" s="34"/>
      <c r="C131" s="134" t="s">
        <v>351</v>
      </c>
      <c r="D131" s="134" t="s">
        <v>209</v>
      </c>
      <c r="E131" s="135" t="s">
        <v>2015</v>
      </c>
      <c r="F131" s="136" t="s">
        <v>2016</v>
      </c>
      <c r="G131" s="137" t="s">
        <v>654</v>
      </c>
      <c r="H131" s="138">
        <v>4</v>
      </c>
      <c r="I131" s="139"/>
      <c r="J131" s="140">
        <f>ROUND(I131*H131,2)</f>
        <v>0</v>
      </c>
      <c r="K131" s="136" t="s">
        <v>331</v>
      </c>
      <c r="L131" s="34"/>
      <c r="M131" s="141" t="s">
        <v>19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111</v>
      </c>
      <c r="AT131" s="145" t="s">
        <v>209</v>
      </c>
      <c r="AU131" s="145" t="s">
        <v>81</v>
      </c>
      <c r="AY131" s="19" t="s">
        <v>207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79</v>
      </c>
      <c r="BK131" s="146">
        <f>ROUND(I131*H131,2)</f>
        <v>0</v>
      </c>
      <c r="BL131" s="19" t="s">
        <v>111</v>
      </c>
      <c r="BM131" s="145" t="s">
        <v>2017</v>
      </c>
    </row>
    <row r="132" spans="2:65" s="1" customFormat="1" ht="18">
      <c r="B132" s="34"/>
      <c r="D132" s="147" t="s">
        <v>215</v>
      </c>
      <c r="F132" s="148" t="s">
        <v>2016</v>
      </c>
      <c r="I132" s="149"/>
      <c r="L132" s="34"/>
      <c r="M132" s="150"/>
      <c r="T132" s="55"/>
      <c r="AT132" s="19" t="s">
        <v>215</v>
      </c>
      <c r="AU132" s="19" t="s">
        <v>81</v>
      </c>
    </row>
    <row r="133" spans="2:65" s="1" customFormat="1" ht="16.5" customHeight="1">
      <c r="B133" s="34"/>
      <c r="C133" s="134" t="s">
        <v>355</v>
      </c>
      <c r="D133" s="134" t="s">
        <v>209</v>
      </c>
      <c r="E133" s="135" t="s">
        <v>2018</v>
      </c>
      <c r="F133" s="136" t="s">
        <v>2019</v>
      </c>
      <c r="G133" s="137" t="s">
        <v>654</v>
      </c>
      <c r="H133" s="138">
        <v>10</v>
      </c>
      <c r="I133" s="139"/>
      <c r="J133" s="140">
        <f>ROUND(I133*H133,2)</f>
        <v>0</v>
      </c>
      <c r="K133" s="136" t="s">
        <v>331</v>
      </c>
      <c r="L133" s="34"/>
      <c r="M133" s="141" t="s">
        <v>19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111</v>
      </c>
      <c r="AT133" s="145" t="s">
        <v>209</v>
      </c>
      <c r="AU133" s="145" t="s">
        <v>81</v>
      </c>
      <c r="AY133" s="19" t="s">
        <v>207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79</v>
      </c>
      <c r="BK133" s="146">
        <f>ROUND(I133*H133,2)</f>
        <v>0</v>
      </c>
      <c r="BL133" s="19" t="s">
        <v>111</v>
      </c>
      <c r="BM133" s="145" t="s">
        <v>2020</v>
      </c>
    </row>
    <row r="134" spans="2:65" s="1" customFormat="1" ht="10">
      <c r="B134" s="34"/>
      <c r="D134" s="147" t="s">
        <v>215</v>
      </c>
      <c r="F134" s="148" t="s">
        <v>2019</v>
      </c>
      <c r="I134" s="149"/>
      <c r="L134" s="34"/>
      <c r="M134" s="150"/>
      <c r="T134" s="55"/>
      <c r="AT134" s="19" t="s">
        <v>215</v>
      </c>
      <c r="AU134" s="19" t="s">
        <v>81</v>
      </c>
    </row>
    <row r="135" spans="2:65" s="1" customFormat="1" ht="16.5" customHeight="1">
      <c r="B135" s="34"/>
      <c r="C135" s="134" t="s">
        <v>359</v>
      </c>
      <c r="D135" s="134" t="s">
        <v>209</v>
      </c>
      <c r="E135" s="135" t="s">
        <v>2021</v>
      </c>
      <c r="F135" s="136" t="s">
        <v>2022</v>
      </c>
      <c r="G135" s="137" t="s">
        <v>654</v>
      </c>
      <c r="H135" s="138">
        <v>10</v>
      </c>
      <c r="I135" s="139"/>
      <c r="J135" s="140">
        <f>ROUND(I135*H135,2)</f>
        <v>0</v>
      </c>
      <c r="K135" s="136" t="s">
        <v>331</v>
      </c>
      <c r="L135" s="34"/>
      <c r="M135" s="141" t="s">
        <v>19</v>
      </c>
      <c r="N135" s="142" t="s">
        <v>43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111</v>
      </c>
      <c r="AT135" s="145" t="s">
        <v>209</v>
      </c>
      <c r="AU135" s="145" t="s">
        <v>81</v>
      </c>
      <c r="AY135" s="19" t="s">
        <v>207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79</v>
      </c>
      <c r="BK135" s="146">
        <f>ROUND(I135*H135,2)</f>
        <v>0</v>
      </c>
      <c r="BL135" s="19" t="s">
        <v>111</v>
      </c>
      <c r="BM135" s="145" t="s">
        <v>2023</v>
      </c>
    </row>
    <row r="136" spans="2:65" s="1" customFormat="1" ht="10">
      <c r="B136" s="34"/>
      <c r="D136" s="147" t="s">
        <v>215</v>
      </c>
      <c r="F136" s="148" t="s">
        <v>2022</v>
      </c>
      <c r="I136" s="149"/>
      <c r="L136" s="34"/>
      <c r="M136" s="150"/>
      <c r="T136" s="55"/>
      <c r="AT136" s="19" t="s">
        <v>215</v>
      </c>
      <c r="AU136" s="19" t="s">
        <v>81</v>
      </c>
    </row>
    <row r="137" spans="2:65" s="1" customFormat="1" ht="21.75" customHeight="1">
      <c r="B137" s="34"/>
      <c r="C137" s="134" t="s">
        <v>363</v>
      </c>
      <c r="D137" s="134" t="s">
        <v>209</v>
      </c>
      <c r="E137" s="135" t="s">
        <v>2024</v>
      </c>
      <c r="F137" s="136" t="s">
        <v>2025</v>
      </c>
      <c r="G137" s="137" t="s">
        <v>654</v>
      </c>
      <c r="H137" s="138">
        <v>4</v>
      </c>
      <c r="I137" s="139"/>
      <c r="J137" s="140">
        <f>ROUND(I137*H137,2)</f>
        <v>0</v>
      </c>
      <c r="K137" s="136" t="s">
        <v>331</v>
      </c>
      <c r="L137" s="34"/>
      <c r="M137" s="141" t="s">
        <v>19</v>
      </c>
      <c r="N137" s="14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111</v>
      </c>
      <c r="AT137" s="145" t="s">
        <v>209</v>
      </c>
      <c r="AU137" s="145" t="s">
        <v>81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2026</v>
      </c>
    </row>
    <row r="138" spans="2:65" s="1" customFormat="1" ht="10">
      <c r="B138" s="34"/>
      <c r="D138" s="147" t="s">
        <v>215</v>
      </c>
      <c r="F138" s="148" t="s">
        <v>2025</v>
      </c>
      <c r="I138" s="149"/>
      <c r="L138" s="34"/>
      <c r="M138" s="150"/>
      <c r="T138" s="55"/>
      <c r="AT138" s="19" t="s">
        <v>215</v>
      </c>
      <c r="AU138" s="19" t="s">
        <v>81</v>
      </c>
    </row>
    <row r="139" spans="2:65" s="1" customFormat="1" ht="21.75" customHeight="1">
      <c r="B139" s="34"/>
      <c r="C139" s="134" t="s">
        <v>367</v>
      </c>
      <c r="D139" s="134" t="s">
        <v>209</v>
      </c>
      <c r="E139" s="135" t="s">
        <v>2027</v>
      </c>
      <c r="F139" s="136" t="s">
        <v>2028</v>
      </c>
      <c r="G139" s="137" t="s">
        <v>244</v>
      </c>
      <c r="H139" s="138">
        <v>12</v>
      </c>
      <c r="I139" s="139"/>
      <c r="J139" s="140">
        <f>ROUND(I139*H139,2)</f>
        <v>0</v>
      </c>
      <c r="K139" s="136" t="s">
        <v>331</v>
      </c>
      <c r="L139" s="34"/>
      <c r="M139" s="141" t="s">
        <v>19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111</v>
      </c>
      <c r="AT139" s="145" t="s">
        <v>209</v>
      </c>
      <c r="AU139" s="145" t="s">
        <v>81</v>
      </c>
      <c r="AY139" s="19" t="s">
        <v>207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9" t="s">
        <v>79</v>
      </c>
      <c r="BK139" s="146">
        <f>ROUND(I139*H139,2)</f>
        <v>0</v>
      </c>
      <c r="BL139" s="19" t="s">
        <v>111</v>
      </c>
      <c r="BM139" s="145" t="s">
        <v>2029</v>
      </c>
    </row>
    <row r="140" spans="2:65" s="1" customFormat="1" ht="10">
      <c r="B140" s="34"/>
      <c r="D140" s="147" t="s">
        <v>215</v>
      </c>
      <c r="F140" s="148" t="s">
        <v>2028</v>
      </c>
      <c r="I140" s="149"/>
      <c r="L140" s="34"/>
      <c r="M140" s="150"/>
      <c r="T140" s="55"/>
      <c r="AT140" s="19" t="s">
        <v>215</v>
      </c>
      <c r="AU140" s="19" t="s">
        <v>81</v>
      </c>
    </row>
    <row r="141" spans="2:65" s="1" customFormat="1" ht="16.5" customHeight="1">
      <c r="B141" s="34"/>
      <c r="C141" s="134" t="s">
        <v>7</v>
      </c>
      <c r="D141" s="134" t="s">
        <v>209</v>
      </c>
      <c r="E141" s="135" t="s">
        <v>2030</v>
      </c>
      <c r="F141" s="136" t="s">
        <v>2031</v>
      </c>
      <c r="G141" s="137" t="s">
        <v>244</v>
      </c>
      <c r="H141" s="138">
        <v>1</v>
      </c>
      <c r="I141" s="139"/>
      <c r="J141" s="140">
        <f>ROUND(I141*H141,2)</f>
        <v>0</v>
      </c>
      <c r="K141" s="136" t="s">
        <v>331</v>
      </c>
      <c r="L141" s="34"/>
      <c r="M141" s="141" t="s">
        <v>19</v>
      </c>
      <c r="N141" s="142" t="s">
        <v>43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111</v>
      </c>
      <c r="AT141" s="145" t="s">
        <v>209</v>
      </c>
      <c r="AU141" s="145" t="s">
        <v>81</v>
      </c>
      <c r="AY141" s="19" t="s">
        <v>207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9" t="s">
        <v>79</v>
      </c>
      <c r="BK141" s="146">
        <f>ROUND(I141*H141,2)</f>
        <v>0</v>
      </c>
      <c r="BL141" s="19" t="s">
        <v>111</v>
      </c>
      <c r="BM141" s="145" t="s">
        <v>2032</v>
      </c>
    </row>
    <row r="142" spans="2:65" s="1" customFormat="1" ht="10">
      <c r="B142" s="34"/>
      <c r="D142" s="147" t="s">
        <v>215</v>
      </c>
      <c r="F142" s="148" t="s">
        <v>2031</v>
      </c>
      <c r="I142" s="149"/>
      <c r="L142" s="34"/>
      <c r="M142" s="150"/>
      <c r="T142" s="55"/>
      <c r="AT142" s="19" t="s">
        <v>215</v>
      </c>
      <c r="AU142" s="19" t="s">
        <v>81</v>
      </c>
    </row>
    <row r="143" spans="2:65" s="1" customFormat="1" ht="16.5" customHeight="1">
      <c r="B143" s="34"/>
      <c r="C143" s="134" t="s">
        <v>375</v>
      </c>
      <c r="D143" s="134" t="s">
        <v>209</v>
      </c>
      <c r="E143" s="135" t="s">
        <v>2033</v>
      </c>
      <c r="F143" s="136" t="s">
        <v>2034</v>
      </c>
      <c r="G143" s="137" t="s">
        <v>654</v>
      </c>
      <c r="H143" s="138">
        <v>4</v>
      </c>
      <c r="I143" s="139"/>
      <c r="J143" s="140">
        <f>ROUND(I143*H143,2)</f>
        <v>0</v>
      </c>
      <c r="K143" s="136" t="s">
        <v>331</v>
      </c>
      <c r="L143" s="34"/>
      <c r="M143" s="141" t="s">
        <v>19</v>
      </c>
      <c r="N143" s="142" t="s">
        <v>43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111</v>
      </c>
      <c r="AT143" s="145" t="s">
        <v>209</v>
      </c>
      <c r="AU143" s="145" t="s">
        <v>81</v>
      </c>
      <c r="AY143" s="19" t="s">
        <v>207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9" t="s">
        <v>79</v>
      </c>
      <c r="BK143" s="146">
        <f>ROUND(I143*H143,2)</f>
        <v>0</v>
      </c>
      <c r="BL143" s="19" t="s">
        <v>111</v>
      </c>
      <c r="BM143" s="145" t="s">
        <v>2035</v>
      </c>
    </row>
    <row r="144" spans="2:65" s="1" customFormat="1" ht="10">
      <c r="B144" s="34"/>
      <c r="D144" s="147" t="s">
        <v>215</v>
      </c>
      <c r="F144" s="148" t="s">
        <v>2034</v>
      </c>
      <c r="I144" s="149"/>
      <c r="L144" s="34"/>
      <c r="M144" s="150"/>
      <c r="T144" s="55"/>
      <c r="AT144" s="19" t="s">
        <v>215</v>
      </c>
      <c r="AU144" s="19" t="s">
        <v>81</v>
      </c>
    </row>
    <row r="145" spans="2:65" s="1" customFormat="1" ht="16.5" customHeight="1">
      <c r="B145" s="34"/>
      <c r="C145" s="134" t="s">
        <v>380</v>
      </c>
      <c r="D145" s="134" t="s">
        <v>209</v>
      </c>
      <c r="E145" s="135" t="s">
        <v>2036</v>
      </c>
      <c r="F145" s="136" t="s">
        <v>2037</v>
      </c>
      <c r="G145" s="137" t="s">
        <v>244</v>
      </c>
      <c r="H145" s="138">
        <v>5</v>
      </c>
      <c r="I145" s="139"/>
      <c r="J145" s="140">
        <f>ROUND(I145*H145,2)</f>
        <v>0</v>
      </c>
      <c r="K145" s="136" t="s">
        <v>331</v>
      </c>
      <c r="L145" s="34"/>
      <c r="M145" s="141" t="s">
        <v>19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111</v>
      </c>
      <c r="AT145" s="145" t="s">
        <v>209</v>
      </c>
      <c r="AU145" s="145" t="s">
        <v>81</v>
      </c>
      <c r="AY145" s="19" t="s">
        <v>207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9" t="s">
        <v>79</v>
      </c>
      <c r="BK145" s="146">
        <f>ROUND(I145*H145,2)</f>
        <v>0</v>
      </c>
      <c r="BL145" s="19" t="s">
        <v>111</v>
      </c>
      <c r="BM145" s="145" t="s">
        <v>2038</v>
      </c>
    </row>
    <row r="146" spans="2:65" s="1" customFormat="1" ht="10">
      <c r="B146" s="34"/>
      <c r="D146" s="147" t="s">
        <v>215</v>
      </c>
      <c r="F146" s="148" t="s">
        <v>2037</v>
      </c>
      <c r="I146" s="149"/>
      <c r="L146" s="34"/>
      <c r="M146" s="150"/>
      <c r="T146" s="55"/>
      <c r="AT146" s="19" t="s">
        <v>215</v>
      </c>
      <c r="AU146" s="19" t="s">
        <v>81</v>
      </c>
    </row>
    <row r="147" spans="2:65" s="1" customFormat="1" ht="16.5" customHeight="1">
      <c r="B147" s="34"/>
      <c r="C147" s="134" t="s">
        <v>384</v>
      </c>
      <c r="D147" s="134" t="s">
        <v>209</v>
      </c>
      <c r="E147" s="135" t="s">
        <v>2039</v>
      </c>
      <c r="F147" s="136" t="s">
        <v>2040</v>
      </c>
      <c r="G147" s="137" t="s">
        <v>244</v>
      </c>
      <c r="H147" s="138">
        <v>1</v>
      </c>
      <c r="I147" s="139"/>
      <c r="J147" s="140">
        <f>ROUND(I147*H147,2)</f>
        <v>0</v>
      </c>
      <c r="K147" s="136" t="s">
        <v>331</v>
      </c>
      <c r="L147" s="34"/>
      <c r="M147" s="141" t="s">
        <v>19</v>
      </c>
      <c r="N147" s="142" t="s">
        <v>43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111</v>
      </c>
      <c r="AT147" s="145" t="s">
        <v>209</v>
      </c>
      <c r="AU147" s="145" t="s">
        <v>81</v>
      </c>
      <c r="AY147" s="19" t="s">
        <v>207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9" t="s">
        <v>79</v>
      </c>
      <c r="BK147" s="146">
        <f>ROUND(I147*H147,2)</f>
        <v>0</v>
      </c>
      <c r="BL147" s="19" t="s">
        <v>111</v>
      </c>
      <c r="BM147" s="145" t="s">
        <v>2041</v>
      </c>
    </row>
    <row r="148" spans="2:65" s="1" customFormat="1" ht="10">
      <c r="B148" s="34"/>
      <c r="D148" s="147" t="s">
        <v>215</v>
      </c>
      <c r="F148" s="148" t="s">
        <v>2040</v>
      </c>
      <c r="I148" s="149"/>
      <c r="L148" s="34"/>
      <c r="M148" s="150"/>
      <c r="T148" s="55"/>
      <c r="AT148" s="19" t="s">
        <v>215</v>
      </c>
      <c r="AU148" s="19" t="s">
        <v>81</v>
      </c>
    </row>
    <row r="149" spans="2:65" s="1" customFormat="1" ht="16.5" customHeight="1">
      <c r="B149" s="34"/>
      <c r="C149" s="134" t="s">
        <v>388</v>
      </c>
      <c r="D149" s="134" t="s">
        <v>209</v>
      </c>
      <c r="E149" s="135" t="s">
        <v>2042</v>
      </c>
      <c r="F149" s="136" t="s">
        <v>2043</v>
      </c>
      <c r="G149" s="137" t="s">
        <v>1422</v>
      </c>
      <c r="H149" s="138">
        <v>4</v>
      </c>
      <c r="I149" s="139"/>
      <c r="J149" s="140">
        <f>ROUND(I149*H149,2)</f>
        <v>0</v>
      </c>
      <c r="K149" s="136" t="s">
        <v>331</v>
      </c>
      <c r="L149" s="34"/>
      <c r="M149" s="141" t="s">
        <v>19</v>
      </c>
      <c r="N149" s="14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111</v>
      </c>
      <c r="AT149" s="145" t="s">
        <v>209</v>
      </c>
      <c r="AU149" s="145" t="s">
        <v>81</v>
      </c>
      <c r="AY149" s="19" t="s">
        <v>207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9" t="s">
        <v>79</v>
      </c>
      <c r="BK149" s="146">
        <f>ROUND(I149*H149,2)</f>
        <v>0</v>
      </c>
      <c r="BL149" s="19" t="s">
        <v>111</v>
      </c>
      <c r="BM149" s="145" t="s">
        <v>2044</v>
      </c>
    </row>
    <row r="150" spans="2:65" s="1" customFormat="1" ht="10">
      <c r="B150" s="34"/>
      <c r="D150" s="147" t="s">
        <v>215</v>
      </c>
      <c r="F150" s="148" t="s">
        <v>2043</v>
      </c>
      <c r="I150" s="149"/>
      <c r="L150" s="34"/>
      <c r="M150" s="150"/>
      <c r="T150" s="55"/>
      <c r="AT150" s="19" t="s">
        <v>215</v>
      </c>
      <c r="AU150" s="19" t="s">
        <v>81</v>
      </c>
    </row>
    <row r="151" spans="2:65" s="1" customFormat="1" ht="21.75" customHeight="1">
      <c r="B151" s="34"/>
      <c r="C151" s="134" t="s">
        <v>393</v>
      </c>
      <c r="D151" s="134" t="s">
        <v>209</v>
      </c>
      <c r="E151" s="135" t="s">
        <v>2045</v>
      </c>
      <c r="F151" s="136" t="s">
        <v>2046</v>
      </c>
      <c r="G151" s="137" t="s">
        <v>244</v>
      </c>
      <c r="H151" s="138">
        <v>3</v>
      </c>
      <c r="I151" s="139"/>
      <c r="J151" s="140">
        <f>ROUND(I151*H151,2)</f>
        <v>0</v>
      </c>
      <c r="K151" s="136" t="s">
        <v>331</v>
      </c>
      <c r="L151" s="34"/>
      <c r="M151" s="141" t="s">
        <v>19</v>
      </c>
      <c r="N151" s="142" t="s">
        <v>43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111</v>
      </c>
      <c r="AT151" s="145" t="s">
        <v>209</v>
      </c>
      <c r="AU151" s="145" t="s">
        <v>81</v>
      </c>
      <c r="AY151" s="19" t="s">
        <v>207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9" t="s">
        <v>79</v>
      </c>
      <c r="BK151" s="146">
        <f>ROUND(I151*H151,2)</f>
        <v>0</v>
      </c>
      <c r="BL151" s="19" t="s">
        <v>111</v>
      </c>
      <c r="BM151" s="145" t="s">
        <v>2047</v>
      </c>
    </row>
    <row r="152" spans="2:65" s="1" customFormat="1" ht="10">
      <c r="B152" s="34"/>
      <c r="D152" s="147" t="s">
        <v>215</v>
      </c>
      <c r="F152" s="148" t="s">
        <v>2046</v>
      </c>
      <c r="I152" s="149"/>
      <c r="L152" s="34"/>
      <c r="M152" s="150"/>
      <c r="T152" s="55"/>
      <c r="AT152" s="19" t="s">
        <v>215</v>
      </c>
      <c r="AU152" s="19" t="s">
        <v>81</v>
      </c>
    </row>
    <row r="153" spans="2:65" s="1" customFormat="1" ht="16.5" customHeight="1">
      <c r="B153" s="34"/>
      <c r="C153" s="134" t="s">
        <v>398</v>
      </c>
      <c r="D153" s="134" t="s">
        <v>209</v>
      </c>
      <c r="E153" s="135" t="s">
        <v>2048</v>
      </c>
      <c r="F153" s="136" t="s">
        <v>2049</v>
      </c>
      <c r="G153" s="137" t="s">
        <v>244</v>
      </c>
      <c r="H153" s="138">
        <v>1</v>
      </c>
      <c r="I153" s="139"/>
      <c r="J153" s="140">
        <f>ROUND(I153*H153,2)</f>
        <v>0</v>
      </c>
      <c r="K153" s="136" t="s">
        <v>331</v>
      </c>
      <c r="L153" s="34"/>
      <c r="M153" s="141" t="s">
        <v>19</v>
      </c>
      <c r="N153" s="142" t="s">
        <v>43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111</v>
      </c>
      <c r="AT153" s="145" t="s">
        <v>209</v>
      </c>
      <c r="AU153" s="145" t="s">
        <v>81</v>
      </c>
      <c r="AY153" s="19" t="s">
        <v>207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9" t="s">
        <v>79</v>
      </c>
      <c r="BK153" s="146">
        <f>ROUND(I153*H153,2)</f>
        <v>0</v>
      </c>
      <c r="BL153" s="19" t="s">
        <v>111</v>
      </c>
      <c r="BM153" s="145" t="s">
        <v>2050</v>
      </c>
    </row>
    <row r="154" spans="2:65" s="1" customFormat="1" ht="10">
      <c r="B154" s="34"/>
      <c r="D154" s="147" t="s">
        <v>215</v>
      </c>
      <c r="F154" s="148" t="s">
        <v>2049</v>
      </c>
      <c r="I154" s="149"/>
      <c r="L154" s="34"/>
      <c r="M154" s="150"/>
      <c r="T154" s="55"/>
      <c r="AT154" s="19" t="s">
        <v>215</v>
      </c>
      <c r="AU154" s="19" t="s">
        <v>81</v>
      </c>
    </row>
    <row r="155" spans="2:65" s="1" customFormat="1" ht="16.5" customHeight="1">
      <c r="B155" s="34"/>
      <c r="C155" s="134" t="s">
        <v>402</v>
      </c>
      <c r="D155" s="134" t="s">
        <v>209</v>
      </c>
      <c r="E155" s="135" t="s">
        <v>2051</v>
      </c>
      <c r="F155" s="136" t="s">
        <v>2052</v>
      </c>
      <c r="G155" s="137" t="s">
        <v>654</v>
      </c>
      <c r="H155" s="138">
        <v>9</v>
      </c>
      <c r="I155" s="139"/>
      <c r="J155" s="140">
        <f>ROUND(I155*H155,2)</f>
        <v>0</v>
      </c>
      <c r="K155" s="136" t="s">
        <v>331</v>
      </c>
      <c r="L155" s="34"/>
      <c r="M155" s="141" t="s">
        <v>19</v>
      </c>
      <c r="N155" s="142" t="s">
        <v>43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111</v>
      </c>
      <c r="AT155" s="145" t="s">
        <v>209</v>
      </c>
      <c r="AU155" s="145" t="s">
        <v>81</v>
      </c>
      <c r="AY155" s="19" t="s">
        <v>207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9" t="s">
        <v>79</v>
      </c>
      <c r="BK155" s="146">
        <f>ROUND(I155*H155,2)</f>
        <v>0</v>
      </c>
      <c r="BL155" s="19" t="s">
        <v>111</v>
      </c>
      <c r="BM155" s="145" t="s">
        <v>2053</v>
      </c>
    </row>
    <row r="156" spans="2:65" s="1" customFormat="1" ht="10">
      <c r="B156" s="34"/>
      <c r="D156" s="147" t="s">
        <v>215</v>
      </c>
      <c r="F156" s="148" t="s">
        <v>2052</v>
      </c>
      <c r="I156" s="149"/>
      <c r="L156" s="34"/>
      <c r="M156" s="150"/>
      <c r="T156" s="55"/>
      <c r="AT156" s="19" t="s">
        <v>215</v>
      </c>
      <c r="AU156" s="19" t="s">
        <v>81</v>
      </c>
    </row>
    <row r="157" spans="2:65" s="1" customFormat="1" ht="16.5" customHeight="1">
      <c r="B157" s="34"/>
      <c r="C157" s="134" t="s">
        <v>406</v>
      </c>
      <c r="D157" s="134" t="s">
        <v>209</v>
      </c>
      <c r="E157" s="135" t="s">
        <v>2054</v>
      </c>
      <c r="F157" s="136" t="s">
        <v>2004</v>
      </c>
      <c r="G157" s="137" t="s">
        <v>244</v>
      </c>
      <c r="H157" s="138">
        <v>1</v>
      </c>
      <c r="I157" s="139"/>
      <c r="J157" s="140">
        <f>ROUND(I157*H157,2)</f>
        <v>0</v>
      </c>
      <c r="K157" s="136" t="s">
        <v>331</v>
      </c>
      <c r="L157" s="34"/>
      <c r="M157" s="141" t="s">
        <v>19</v>
      </c>
      <c r="N157" s="142" t="s">
        <v>43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111</v>
      </c>
      <c r="AT157" s="145" t="s">
        <v>209</v>
      </c>
      <c r="AU157" s="145" t="s">
        <v>81</v>
      </c>
      <c r="AY157" s="19" t="s">
        <v>207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9" t="s">
        <v>79</v>
      </c>
      <c r="BK157" s="146">
        <f>ROUND(I157*H157,2)</f>
        <v>0</v>
      </c>
      <c r="BL157" s="19" t="s">
        <v>111</v>
      </c>
      <c r="BM157" s="145" t="s">
        <v>2055</v>
      </c>
    </row>
    <row r="158" spans="2:65" s="1" customFormat="1" ht="10">
      <c r="B158" s="34"/>
      <c r="D158" s="147" t="s">
        <v>215</v>
      </c>
      <c r="F158" s="148" t="s">
        <v>2004</v>
      </c>
      <c r="I158" s="149"/>
      <c r="L158" s="34"/>
      <c r="M158" s="150"/>
      <c r="T158" s="55"/>
      <c r="AT158" s="19" t="s">
        <v>215</v>
      </c>
      <c r="AU158" s="19" t="s">
        <v>81</v>
      </c>
    </row>
    <row r="159" spans="2:65" s="11" customFormat="1" ht="22.75" customHeight="1">
      <c r="B159" s="122"/>
      <c r="D159" s="123" t="s">
        <v>71</v>
      </c>
      <c r="E159" s="132" t="s">
        <v>2056</v>
      </c>
      <c r="F159" s="132" t="s">
        <v>1663</v>
      </c>
      <c r="I159" s="125"/>
      <c r="J159" s="133">
        <f>BK159</f>
        <v>0</v>
      </c>
      <c r="L159" s="122"/>
      <c r="M159" s="127"/>
      <c r="P159" s="128">
        <f>SUM(P160:P169)</f>
        <v>0</v>
      </c>
      <c r="R159" s="128">
        <f>SUM(R160:R169)</f>
        <v>0</v>
      </c>
      <c r="T159" s="129">
        <f>SUM(T160:T169)</f>
        <v>0</v>
      </c>
      <c r="AR159" s="123" t="s">
        <v>79</v>
      </c>
      <c r="AT159" s="130" t="s">
        <v>71</v>
      </c>
      <c r="AU159" s="130" t="s">
        <v>79</v>
      </c>
      <c r="AY159" s="123" t="s">
        <v>207</v>
      </c>
      <c r="BK159" s="131">
        <f>SUM(BK160:BK169)</f>
        <v>0</v>
      </c>
    </row>
    <row r="160" spans="2:65" s="1" customFormat="1" ht="16.5" customHeight="1">
      <c r="B160" s="34"/>
      <c r="C160" s="134" t="s">
        <v>410</v>
      </c>
      <c r="D160" s="134" t="s">
        <v>209</v>
      </c>
      <c r="E160" s="135" t="s">
        <v>2057</v>
      </c>
      <c r="F160" s="136" t="s">
        <v>2058</v>
      </c>
      <c r="G160" s="137" t="s">
        <v>1422</v>
      </c>
      <c r="H160" s="138">
        <v>8</v>
      </c>
      <c r="I160" s="139"/>
      <c r="J160" s="140">
        <f>ROUND(I160*H160,2)</f>
        <v>0</v>
      </c>
      <c r="K160" s="136" t="s">
        <v>331</v>
      </c>
      <c r="L160" s="34"/>
      <c r="M160" s="141" t="s">
        <v>19</v>
      </c>
      <c r="N160" s="14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111</v>
      </c>
      <c r="AT160" s="145" t="s">
        <v>209</v>
      </c>
      <c r="AU160" s="145" t="s">
        <v>81</v>
      </c>
      <c r="AY160" s="19" t="s">
        <v>207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9" t="s">
        <v>79</v>
      </c>
      <c r="BK160" s="146">
        <f>ROUND(I160*H160,2)</f>
        <v>0</v>
      </c>
      <c r="BL160" s="19" t="s">
        <v>111</v>
      </c>
      <c r="BM160" s="145" t="s">
        <v>2059</v>
      </c>
    </row>
    <row r="161" spans="2:65" s="1" customFormat="1" ht="10">
      <c r="B161" s="34"/>
      <c r="D161" s="147" t="s">
        <v>215</v>
      </c>
      <c r="F161" s="148" t="s">
        <v>2058</v>
      </c>
      <c r="I161" s="149"/>
      <c r="L161" s="34"/>
      <c r="M161" s="150"/>
      <c r="T161" s="55"/>
      <c r="AT161" s="19" t="s">
        <v>215</v>
      </c>
      <c r="AU161" s="19" t="s">
        <v>81</v>
      </c>
    </row>
    <row r="162" spans="2:65" s="1" customFormat="1" ht="16.5" customHeight="1">
      <c r="B162" s="34"/>
      <c r="C162" s="134" t="s">
        <v>414</v>
      </c>
      <c r="D162" s="134" t="s">
        <v>209</v>
      </c>
      <c r="E162" s="135" t="s">
        <v>2060</v>
      </c>
      <c r="F162" s="136" t="s">
        <v>2061</v>
      </c>
      <c r="G162" s="137" t="s">
        <v>244</v>
      </c>
      <c r="H162" s="138">
        <v>1</v>
      </c>
      <c r="I162" s="139"/>
      <c r="J162" s="140">
        <f>ROUND(I162*H162,2)</f>
        <v>0</v>
      </c>
      <c r="K162" s="136" t="s">
        <v>331</v>
      </c>
      <c r="L162" s="34"/>
      <c r="M162" s="141" t="s">
        <v>19</v>
      </c>
      <c r="N162" s="142" t="s">
        <v>43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111</v>
      </c>
      <c r="AT162" s="145" t="s">
        <v>209</v>
      </c>
      <c r="AU162" s="145" t="s">
        <v>81</v>
      </c>
      <c r="AY162" s="19" t="s">
        <v>207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9" t="s">
        <v>79</v>
      </c>
      <c r="BK162" s="146">
        <f>ROUND(I162*H162,2)</f>
        <v>0</v>
      </c>
      <c r="BL162" s="19" t="s">
        <v>111</v>
      </c>
      <c r="BM162" s="145" t="s">
        <v>2062</v>
      </c>
    </row>
    <row r="163" spans="2:65" s="1" customFormat="1" ht="10">
      <c r="B163" s="34"/>
      <c r="D163" s="147" t="s">
        <v>215</v>
      </c>
      <c r="F163" s="148" t="s">
        <v>2061</v>
      </c>
      <c r="I163" s="149"/>
      <c r="L163" s="34"/>
      <c r="M163" s="150"/>
      <c r="T163" s="55"/>
      <c r="AT163" s="19" t="s">
        <v>215</v>
      </c>
      <c r="AU163" s="19" t="s">
        <v>81</v>
      </c>
    </row>
    <row r="164" spans="2:65" s="1" customFormat="1" ht="16.5" customHeight="1">
      <c r="B164" s="34"/>
      <c r="C164" s="134" t="s">
        <v>418</v>
      </c>
      <c r="D164" s="134" t="s">
        <v>209</v>
      </c>
      <c r="E164" s="135" t="s">
        <v>2063</v>
      </c>
      <c r="F164" s="136" t="s">
        <v>2064</v>
      </c>
      <c r="G164" s="137" t="s">
        <v>244</v>
      </c>
      <c r="H164" s="138">
        <v>1</v>
      </c>
      <c r="I164" s="139"/>
      <c r="J164" s="140">
        <f>ROUND(I164*H164,2)</f>
        <v>0</v>
      </c>
      <c r="K164" s="136" t="s">
        <v>331</v>
      </c>
      <c r="L164" s="34"/>
      <c r="M164" s="141" t="s">
        <v>19</v>
      </c>
      <c r="N164" s="14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111</v>
      </c>
      <c r="AT164" s="145" t="s">
        <v>209</v>
      </c>
      <c r="AU164" s="145" t="s">
        <v>81</v>
      </c>
      <c r="AY164" s="19" t="s">
        <v>207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9" t="s">
        <v>79</v>
      </c>
      <c r="BK164" s="146">
        <f>ROUND(I164*H164,2)</f>
        <v>0</v>
      </c>
      <c r="BL164" s="19" t="s">
        <v>111</v>
      </c>
      <c r="BM164" s="145" t="s">
        <v>2065</v>
      </c>
    </row>
    <row r="165" spans="2:65" s="1" customFormat="1" ht="10">
      <c r="B165" s="34"/>
      <c r="D165" s="147" t="s">
        <v>215</v>
      </c>
      <c r="F165" s="148" t="s">
        <v>2064</v>
      </c>
      <c r="I165" s="149"/>
      <c r="L165" s="34"/>
      <c r="M165" s="150"/>
      <c r="T165" s="55"/>
      <c r="AT165" s="19" t="s">
        <v>215</v>
      </c>
      <c r="AU165" s="19" t="s">
        <v>81</v>
      </c>
    </row>
    <row r="166" spans="2:65" s="1" customFormat="1" ht="16.5" customHeight="1">
      <c r="B166" s="34"/>
      <c r="C166" s="134" t="s">
        <v>425</v>
      </c>
      <c r="D166" s="134" t="s">
        <v>209</v>
      </c>
      <c r="E166" s="135" t="s">
        <v>2066</v>
      </c>
      <c r="F166" s="136" t="s">
        <v>2067</v>
      </c>
      <c r="G166" s="137" t="s">
        <v>244</v>
      </c>
      <c r="H166" s="138">
        <v>1</v>
      </c>
      <c r="I166" s="139"/>
      <c r="J166" s="140">
        <f>ROUND(I166*H166,2)</f>
        <v>0</v>
      </c>
      <c r="K166" s="136" t="s">
        <v>331</v>
      </c>
      <c r="L166" s="34"/>
      <c r="M166" s="141" t="s">
        <v>19</v>
      </c>
      <c r="N166" s="142" t="s">
        <v>43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111</v>
      </c>
      <c r="AT166" s="145" t="s">
        <v>209</v>
      </c>
      <c r="AU166" s="145" t="s">
        <v>81</v>
      </c>
      <c r="AY166" s="19" t="s">
        <v>207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9" t="s">
        <v>79</v>
      </c>
      <c r="BK166" s="146">
        <f>ROUND(I166*H166,2)</f>
        <v>0</v>
      </c>
      <c r="BL166" s="19" t="s">
        <v>111</v>
      </c>
      <c r="BM166" s="145" t="s">
        <v>2068</v>
      </c>
    </row>
    <row r="167" spans="2:65" s="1" customFormat="1" ht="10">
      <c r="B167" s="34"/>
      <c r="D167" s="147" t="s">
        <v>215</v>
      </c>
      <c r="F167" s="148" t="s">
        <v>2067</v>
      </c>
      <c r="I167" s="149"/>
      <c r="L167" s="34"/>
      <c r="M167" s="150"/>
      <c r="T167" s="55"/>
      <c r="AT167" s="19" t="s">
        <v>215</v>
      </c>
      <c r="AU167" s="19" t="s">
        <v>81</v>
      </c>
    </row>
    <row r="168" spans="2:65" s="1" customFormat="1" ht="16.5" customHeight="1">
      <c r="B168" s="34"/>
      <c r="C168" s="134" t="s">
        <v>431</v>
      </c>
      <c r="D168" s="134" t="s">
        <v>209</v>
      </c>
      <c r="E168" s="135" t="s">
        <v>2069</v>
      </c>
      <c r="F168" s="136" t="s">
        <v>2070</v>
      </c>
      <c r="G168" s="137" t="s">
        <v>244</v>
      </c>
      <c r="H168" s="138">
        <v>1</v>
      </c>
      <c r="I168" s="139"/>
      <c r="J168" s="140">
        <f>ROUND(I168*H168,2)</f>
        <v>0</v>
      </c>
      <c r="K168" s="136" t="s">
        <v>331</v>
      </c>
      <c r="L168" s="34"/>
      <c r="M168" s="141" t="s">
        <v>19</v>
      </c>
      <c r="N168" s="142" t="s">
        <v>43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111</v>
      </c>
      <c r="AT168" s="145" t="s">
        <v>209</v>
      </c>
      <c r="AU168" s="145" t="s">
        <v>81</v>
      </c>
      <c r="AY168" s="19" t="s">
        <v>207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9" t="s">
        <v>79</v>
      </c>
      <c r="BK168" s="146">
        <f>ROUND(I168*H168,2)</f>
        <v>0</v>
      </c>
      <c r="BL168" s="19" t="s">
        <v>111</v>
      </c>
      <c r="BM168" s="145" t="s">
        <v>2071</v>
      </c>
    </row>
    <row r="169" spans="2:65" s="1" customFormat="1" ht="10">
      <c r="B169" s="34"/>
      <c r="D169" s="147" t="s">
        <v>215</v>
      </c>
      <c r="F169" s="148" t="s">
        <v>2070</v>
      </c>
      <c r="I169" s="149"/>
      <c r="L169" s="34"/>
      <c r="M169" s="202"/>
      <c r="N169" s="203"/>
      <c r="O169" s="203"/>
      <c r="P169" s="203"/>
      <c r="Q169" s="203"/>
      <c r="R169" s="203"/>
      <c r="S169" s="203"/>
      <c r="T169" s="204"/>
      <c r="AT169" s="19" t="s">
        <v>215</v>
      </c>
      <c r="AU169" s="19" t="s">
        <v>81</v>
      </c>
    </row>
    <row r="170" spans="2:65" s="1" customFormat="1" ht="7" customHeight="1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34"/>
    </row>
  </sheetData>
  <sheetProtection algorithmName="SHA-512" hashValue="fZJtGv5RRLncE88GFfqcjrDP+F/k+IjrAXBdR0pLUyz21A9DThsUtI+oJgeQIlNE4gzMPh4i7vhmRdXI2M3m+A==" saltValue="BPbl03EODQbbGIyHBhaZQL5JzkM/HEnbvdopv4FtJk0FYengmPway4c/r5t7SWZt9sOiTP6QOOh34/KtMX11oQ==" spinCount="100000" sheet="1" objects="1" scenarios="1" formatColumns="0" formatRows="0" autoFilter="0"/>
  <autoFilter ref="C95:K169" xr:uid="{00000000-0009-0000-0000-000006000000}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8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112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2072</v>
      </c>
      <c r="L12" s="34"/>
    </row>
    <row r="13" spans="2:46" s="1" customFormat="1" ht="16.5" customHeight="1">
      <c r="B13" s="34"/>
      <c r="E13" s="305" t="s">
        <v>2073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ROUND(J93,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ROUND((SUM(BE93:BE127)),  2)</f>
        <v>0</v>
      </c>
      <c r="I37" s="96">
        <v>0.21</v>
      </c>
      <c r="J37" s="85">
        <f>ROUND(((SUM(BE93:BE127))*I37),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ROUND((SUM(BF93:BF127)),  2)</f>
        <v>0</v>
      </c>
      <c r="I38" s="96">
        <v>0.12</v>
      </c>
      <c r="J38" s="85">
        <f>ROUND(((SUM(BF93:BF127))*I38),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ROUND((SUM(BG93:BG127)),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ROUND((SUM(BH93:BH127)),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ROUND((SUM(BI93:BI127)),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2072</v>
      </c>
      <c r="L57" s="34"/>
    </row>
    <row r="58" spans="2:12" s="1" customFormat="1" ht="16.5" customHeight="1">
      <c r="B58" s="34"/>
      <c r="E58" s="305" t="str">
        <f>E13</f>
        <v>D.1.4.m.1 - Zařízení AV techniky - stavba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J93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2074</v>
      </c>
      <c r="E68" s="108"/>
      <c r="F68" s="108"/>
      <c r="G68" s="108"/>
      <c r="H68" s="108"/>
      <c r="I68" s="108"/>
      <c r="J68" s="109">
        <f>J94</f>
        <v>0</v>
      </c>
      <c r="L68" s="106"/>
    </row>
    <row r="69" spans="2:47" s="8" customFormat="1" ht="25" customHeight="1">
      <c r="B69" s="106"/>
      <c r="D69" s="107" t="s">
        <v>2075</v>
      </c>
      <c r="E69" s="108"/>
      <c r="F69" s="108"/>
      <c r="G69" s="108"/>
      <c r="H69" s="108"/>
      <c r="I69" s="108"/>
      <c r="J69" s="109">
        <f>J122</f>
        <v>0</v>
      </c>
      <c r="L69" s="106"/>
    </row>
    <row r="70" spans="2:47" s="1" customFormat="1" ht="21.75" customHeight="1">
      <c r="B70" s="34"/>
      <c r="L70" s="34"/>
    </row>
    <row r="71" spans="2:47" s="1" customFormat="1" ht="7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4"/>
    </row>
    <row r="75" spans="2:47" s="1" customFormat="1" ht="7" customHeight="1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34"/>
    </row>
    <row r="76" spans="2:47" s="1" customFormat="1" ht="25" customHeight="1">
      <c r="B76" s="34"/>
      <c r="C76" s="23" t="s">
        <v>192</v>
      </c>
      <c r="L76" s="34"/>
    </row>
    <row r="77" spans="2:47" s="1" customFormat="1" ht="7" customHeight="1">
      <c r="B77" s="34"/>
      <c r="L77" s="34"/>
    </row>
    <row r="78" spans="2:47" s="1" customFormat="1" ht="12" customHeight="1">
      <c r="B78" s="34"/>
      <c r="C78" s="29" t="s">
        <v>16</v>
      </c>
      <c r="L78" s="34"/>
    </row>
    <row r="79" spans="2:47" s="1" customFormat="1" ht="26.25" customHeight="1">
      <c r="B79" s="34"/>
      <c r="E79" s="342" t="str">
        <f>E7</f>
        <v>ZČU - REKONSTRUKCE POSLUCHÁREN UP 101,104,108,112 a 115</v>
      </c>
      <c r="F79" s="343"/>
      <c r="G79" s="343"/>
      <c r="H79" s="343"/>
      <c r="L79" s="34"/>
    </row>
    <row r="80" spans="2:47" ht="12" customHeight="1">
      <c r="B80" s="22"/>
      <c r="C80" s="29" t="s">
        <v>147</v>
      </c>
      <c r="L80" s="22"/>
    </row>
    <row r="81" spans="2:65" ht="16.5" customHeight="1">
      <c r="B81" s="22"/>
      <c r="E81" s="342" t="s">
        <v>150</v>
      </c>
      <c r="F81" s="312"/>
      <c r="G81" s="312"/>
      <c r="H81" s="312"/>
      <c r="L81" s="22"/>
    </row>
    <row r="82" spans="2:65" ht="12" customHeight="1">
      <c r="B82" s="22"/>
      <c r="C82" s="29" t="s">
        <v>153</v>
      </c>
      <c r="L82" s="22"/>
    </row>
    <row r="83" spans="2:65" s="1" customFormat="1" ht="16.5" customHeight="1">
      <c r="B83" s="34"/>
      <c r="E83" s="340" t="s">
        <v>1450</v>
      </c>
      <c r="F83" s="344"/>
      <c r="G83" s="344"/>
      <c r="H83" s="344"/>
      <c r="L83" s="34"/>
    </row>
    <row r="84" spans="2:65" s="1" customFormat="1" ht="12" customHeight="1">
      <c r="B84" s="34"/>
      <c r="C84" s="29" t="s">
        <v>2072</v>
      </c>
      <c r="L84" s="34"/>
    </row>
    <row r="85" spans="2:65" s="1" customFormat="1" ht="16.5" customHeight="1">
      <c r="B85" s="34"/>
      <c r="E85" s="305" t="str">
        <f>E13</f>
        <v>D.1.4.m.1 - Zařízení AV techniky - stavba</v>
      </c>
      <c r="F85" s="344"/>
      <c r="G85" s="344"/>
      <c r="H85" s="344"/>
      <c r="L85" s="34"/>
    </row>
    <row r="86" spans="2:65" s="1" customFormat="1" ht="7" customHeight="1">
      <c r="B86" s="34"/>
      <c r="L86" s="34"/>
    </row>
    <row r="87" spans="2:65" s="1" customFormat="1" ht="12" customHeight="1">
      <c r="B87" s="34"/>
      <c r="C87" s="29" t="s">
        <v>21</v>
      </c>
      <c r="F87" s="27" t="str">
        <f>F16</f>
        <v>Areál ZČU, Univerzitní 22, 306 14 Plzeň</v>
      </c>
      <c r="I87" s="29" t="s">
        <v>23</v>
      </c>
      <c r="J87" s="51" t="str">
        <f>IF(J16="","",J16)</f>
        <v>15. 1. 2024</v>
      </c>
      <c r="L87" s="34"/>
    </row>
    <row r="88" spans="2:65" s="1" customFormat="1" ht="7" customHeight="1">
      <c r="B88" s="34"/>
      <c r="L88" s="34"/>
    </row>
    <row r="89" spans="2:65" s="1" customFormat="1" ht="25.65" customHeight="1">
      <c r="B89" s="34"/>
      <c r="C89" s="29" t="s">
        <v>25</v>
      </c>
      <c r="F89" s="27" t="str">
        <f>E19</f>
        <v>Západočeská univerzita v Plzni, Univerzitní 8, 306</v>
      </c>
      <c r="I89" s="29" t="s">
        <v>31</v>
      </c>
      <c r="J89" s="32" t="str">
        <f>E25</f>
        <v>ATELIER SOUKUP OPL ŠVEHLA S.R.O.</v>
      </c>
      <c r="L89" s="34"/>
    </row>
    <row r="90" spans="2:65" s="1" customFormat="1" ht="15.15" customHeight="1">
      <c r="B90" s="34"/>
      <c r="C90" s="29" t="s">
        <v>29</v>
      </c>
      <c r="F90" s="27" t="str">
        <f>IF(E22="","",E22)</f>
        <v>Vyplň údaj</v>
      </c>
      <c r="I90" s="29" t="s">
        <v>34</v>
      </c>
      <c r="J90" s="32" t="str">
        <f>E28</f>
        <v>Michal Jirka</v>
      </c>
      <c r="L90" s="34"/>
    </row>
    <row r="91" spans="2:65" s="1" customFormat="1" ht="10.25" customHeight="1">
      <c r="B91" s="34"/>
      <c r="L91" s="34"/>
    </row>
    <row r="92" spans="2:65" s="10" customFormat="1" ht="29.25" customHeight="1">
      <c r="B92" s="114"/>
      <c r="C92" s="115" t="s">
        <v>193</v>
      </c>
      <c r="D92" s="116" t="s">
        <v>57</v>
      </c>
      <c r="E92" s="116" t="s">
        <v>53</v>
      </c>
      <c r="F92" s="116" t="s">
        <v>54</v>
      </c>
      <c r="G92" s="116" t="s">
        <v>194</v>
      </c>
      <c r="H92" s="116" t="s">
        <v>195</v>
      </c>
      <c r="I92" s="116" t="s">
        <v>196</v>
      </c>
      <c r="J92" s="116" t="s">
        <v>159</v>
      </c>
      <c r="K92" s="117" t="s">
        <v>197</v>
      </c>
      <c r="L92" s="114"/>
      <c r="M92" s="58" t="s">
        <v>19</v>
      </c>
      <c r="N92" s="59" t="s">
        <v>42</v>
      </c>
      <c r="O92" s="59" t="s">
        <v>198</v>
      </c>
      <c r="P92" s="59" t="s">
        <v>199</v>
      </c>
      <c r="Q92" s="59" t="s">
        <v>200</v>
      </c>
      <c r="R92" s="59" t="s">
        <v>201</v>
      </c>
      <c r="S92" s="59" t="s">
        <v>202</v>
      </c>
      <c r="T92" s="60" t="s">
        <v>203</v>
      </c>
    </row>
    <row r="93" spans="2:65" s="1" customFormat="1" ht="22.75" customHeight="1">
      <c r="B93" s="34"/>
      <c r="C93" s="63" t="s">
        <v>204</v>
      </c>
      <c r="J93" s="118">
        <f>BK93</f>
        <v>0</v>
      </c>
      <c r="L93" s="34"/>
      <c r="M93" s="61"/>
      <c r="N93" s="52"/>
      <c r="O93" s="52"/>
      <c r="P93" s="119">
        <f>P94+P122</f>
        <v>0</v>
      </c>
      <c r="Q93" s="52"/>
      <c r="R93" s="119">
        <f>R94+R122</f>
        <v>0</v>
      </c>
      <c r="S93" s="52"/>
      <c r="T93" s="120">
        <f>T94+T122</f>
        <v>0</v>
      </c>
      <c r="AT93" s="19" t="s">
        <v>71</v>
      </c>
      <c r="AU93" s="19" t="s">
        <v>160</v>
      </c>
      <c r="BK93" s="121">
        <f>BK94+BK122</f>
        <v>0</v>
      </c>
    </row>
    <row r="94" spans="2:65" s="11" customFormat="1" ht="25.9" customHeight="1">
      <c r="B94" s="122"/>
      <c r="D94" s="123" t="s">
        <v>71</v>
      </c>
      <c r="E94" s="124" t="s">
        <v>1475</v>
      </c>
      <c r="F94" s="124" t="s">
        <v>2076</v>
      </c>
      <c r="I94" s="125"/>
      <c r="J94" s="126">
        <f>BK94</f>
        <v>0</v>
      </c>
      <c r="L94" s="122"/>
      <c r="M94" s="127"/>
      <c r="P94" s="128">
        <f>SUM(P95:P121)</f>
        <v>0</v>
      </c>
      <c r="R94" s="128">
        <f>SUM(R95:R121)</f>
        <v>0</v>
      </c>
      <c r="T94" s="129">
        <f>SUM(T95:T121)</f>
        <v>0</v>
      </c>
      <c r="AR94" s="123" t="s">
        <v>79</v>
      </c>
      <c r="AT94" s="130" t="s">
        <v>71</v>
      </c>
      <c r="AU94" s="130" t="s">
        <v>72</v>
      </c>
      <c r="AY94" s="123" t="s">
        <v>207</v>
      </c>
      <c r="BK94" s="131">
        <f>SUM(BK95:BK121)</f>
        <v>0</v>
      </c>
    </row>
    <row r="95" spans="2:65" s="1" customFormat="1" ht="16.5" customHeight="1">
      <c r="B95" s="34"/>
      <c r="C95" s="173" t="s">
        <v>79</v>
      </c>
      <c r="D95" s="173" t="s">
        <v>223</v>
      </c>
      <c r="E95" s="174" t="s">
        <v>2077</v>
      </c>
      <c r="F95" s="175" t="s">
        <v>2078</v>
      </c>
      <c r="G95" s="176" t="s">
        <v>654</v>
      </c>
      <c r="H95" s="177">
        <v>490</v>
      </c>
      <c r="I95" s="178"/>
      <c r="J95" s="179">
        <f>ROUND(I95*H95,2)</f>
        <v>0</v>
      </c>
      <c r="K95" s="175" t="s">
        <v>331</v>
      </c>
      <c r="L95" s="180"/>
      <c r="M95" s="181" t="s">
        <v>19</v>
      </c>
      <c r="N95" s="182" t="s">
        <v>43</v>
      </c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5" t="s">
        <v>227</v>
      </c>
      <c r="AT95" s="145" t="s">
        <v>223</v>
      </c>
      <c r="AU95" s="145" t="s">
        <v>79</v>
      </c>
      <c r="AY95" s="19" t="s">
        <v>207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9" t="s">
        <v>79</v>
      </c>
      <c r="BK95" s="146">
        <f>ROUND(I95*H95,2)</f>
        <v>0</v>
      </c>
      <c r="BL95" s="19" t="s">
        <v>111</v>
      </c>
      <c r="BM95" s="145" t="s">
        <v>367</v>
      </c>
    </row>
    <row r="96" spans="2:65" s="1" customFormat="1" ht="10">
      <c r="B96" s="34"/>
      <c r="D96" s="147" t="s">
        <v>215</v>
      </c>
      <c r="F96" s="148" t="s">
        <v>2078</v>
      </c>
      <c r="I96" s="149"/>
      <c r="L96" s="34"/>
      <c r="M96" s="150"/>
      <c r="T96" s="55"/>
      <c r="AT96" s="19" t="s">
        <v>215</v>
      </c>
      <c r="AU96" s="19" t="s">
        <v>79</v>
      </c>
    </row>
    <row r="97" spans="2:65" s="1" customFormat="1" ht="18">
      <c r="B97" s="34"/>
      <c r="D97" s="147" t="s">
        <v>1551</v>
      </c>
      <c r="F97" s="205" t="s">
        <v>2079</v>
      </c>
      <c r="I97" s="149"/>
      <c r="L97" s="34"/>
      <c r="M97" s="150"/>
      <c r="T97" s="55"/>
      <c r="AT97" s="19" t="s">
        <v>1551</v>
      </c>
      <c r="AU97" s="19" t="s">
        <v>79</v>
      </c>
    </row>
    <row r="98" spans="2:65" s="1" customFormat="1" ht="16.5" customHeight="1">
      <c r="B98" s="34"/>
      <c r="C98" s="173" t="s">
        <v>81</v>
      </c>
      <c r="D98" s="173" t="s">
        <v>223</v>
      </c>
      <c r="E98" s="174" t="s">
        <v>2080</v>
      </c>
      <c r="F98" s="175" t="s">
        <v>2081</v>
      </c>
      <c r="G98" s="176" t="s">
        <v>654</v>
      </c>
      <c r="H98" s="177">
        <v>50</v>
      </c>
      <c r="I98" s="178"/>
      <c r="J98" s="179">
        <f>ROUND(I98*H98,2)</f>
        <v>0</v>
      </c>
      <c r="K98" s="175" t="s">
        <v>331</v>
      </c>
      <c r="L98" s="180"/>
      <c r="M98" s="181" t="s">
        <v>19</v>
      </c>
      <c r="N98" s="182" t="s">
        <v>43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227</v>
      </c>
      <c r="AT98" s="145" t="s">
        <v>223</v>
      </c>
      <c r="AU98" s="145" t="s">
        <v>79</v>
      </c>
      <c r="AY98" s="19" t="s">
        <v>207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79</v>
      </c>
      <c r="BK98" s="146">
        <f>ROUND(I98*H98,2)</f>
        <v>0</v>
      </c>
      <c r="BL98" s="19" t="s">
        <v>111</v>
      </c>
      <c r="BM98" s="145" t="s">
        <v>375</v>
      </c>
    </row>
    <row r="99" spans="2:65" s="1" customFormat="1" ht="10">
      <c r="B99" s="34"/>
      <c r="D99" s="147" t="s">
        <v>215</v>
      </c>
      <c r="F99" s="148" t="s">
        <v>2081</v>
      </c>
      <c r="I99" s="149"/>
      <c r="L99" s="34"/>
      <c r="M99" s="150"/>
      <c r="T99" s="55"/>
      <c r="AT99" s="19" t="s">
        <v>215</v>
      </c>
      <c r="AU99" s="19" t="s">
        <v>79</v>
      </c>
    </row>
    <row r="100" spans="2:65" s="1" customFormat="1" ht="18">
      <c r="B100" s="34"/>
      <c r="D100" s="147" t="s">
        <v>1551</v>
      </c>
      <c r="F100" s="205" t="s">
        <v>2082</v>
      </c>
      <c r="I100" s="149"/>
      <c r="L100" s="34"/>
      <c r="M100" s="150"/>
      <c r="T100" s="55"/>
      <c r="AT100" s="19" t="s">
        <v>1551</v>
      </c>
      <c r="AU100" s="19" t="s">
        <v>79</v>
      </c>
    </row>
    <row r="101" spans="2:65" s="1" customFormat="1" ht="16.5" customHeight="1">
      <c r="B101" s="34"/>
      <c r="C101" s="173" t="s">
        <v>92</v>
      </c>
      <c r="D101" s="173" t="s">
        <v>223</v>
      </c>
      <c r="E101" s="174" t="s">
        <v>2083</v>
      </c>
      <c r="F101" s="175" t="s">
        <v>2084</v>
      </c>
      <c r="G101" s="176" t="s">
        <v>654</v>
      </c>
      <c r="H101" s="177">
        <v>40</v>
      </c>
      <c r="I101" s="178"/>
      <c r="J101" s="179">
        <f>ROUND(I101*H101,2)</f>
        <v>0</v>
      </c>
      <c r="K101" s="175" t="s">
        <v>331</v>
      </c>
      <c r="L101" s="180"/>
      <c r="M101" s="181" t="s">
        <v>19</v>
      </c>
      <c r="N101" s="18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227</v>
      </c>
      <c r="AT101" s="145" t="s">
        <v>223</v>
      </c>
      <c r="AU101" s="145" t="s">
        <v>79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384</v>
      </c>
    </row>
    <row r="102" spans="2:65" s="1" customFormat="1" ht="10">
      <c r="B102" s="34"/>
      <c r="D102" s="147" t="s">
        <v>215</v>
      </c>
      <c r="F102" s="148" t="s">
        <v>2084</v>
      </c>
      <c r="I102" s="149"/>
      <c r="L102" s="34"/>
      <c r="M102" s="150"/>
      <c r="T102" s="55"/>
      <c r="AT102" s="19" t="s">
        <v>215</v>
      </c>
      <c r="AU102" s="19" t="s">
        <v>79</v>
      </c>
    </row>
    <row r="103" spans="2:65" s="1" customFormat="1" ht="36">
      <c r="B103" s="34"/>
      <c r="D103" s="147" t="s">
        <v>1551</v>
      </c>
      <c r="F103" s="205" t="s">
        <v>2085</v>
      </c>
      <c r="I103" s="149"/>
      <c r="L103" s="34"/>
      <c r="M103" s="150"/>
      <c r="T103" s="55"/>
      <c r="AT103" s="19" t="s">
        <v>1551</v>
      </c>
      <c r="AU103" s="19" t="s">
        <v>79</v>
      </c>
    </row>
    <row r="104" spans="2:65" s="1" customFormat="1" ht="16.5" customHeight="1">
      <c r="B104" s="34"/>
      <c r="C104" s="173" t="s">
        <v>111</v>
      </c>
      <c r="D104" s="173" t="s">
        <v>223</v>
      </c>
      <c r="E104" s="174" t="s">
        <v>2086</v>
      </c>
      <c r="F104" s="175" t="s">
        <v>2087</v>
      </c>
      <c r="G104" s="176" t="s">
        <v>654</v>
      </c>
      <c r="H104" s="177">
        <v>80</v>
      </c>
      <c r="I104" s="178"/>
      <c r="J104" s="179">
        <f>ROUND(I104*H104,2)</f>
        <v>0</v>
      </c>
      <c r="K104" s="175" t="s">
        <v>331</v>
      </c>
      <c r="L104" s="180"/>
      <c r="M104" s="181" t="s">
        <v>19</v>
      </c>
      <c r="N104" s="18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227</v>
      </c>
      <c r="AT104" s="145" t="s">
        <v>223</v>
      </c>
      <c r="AU104" s="145" t="s">
        <v>79</v>
      </c>
      <c r="AY104" s="19" t="s">
        <v>207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79</v>
      </c>
      <c r="BK104" s="146">
        <f>ROUND(I104*H104,2)</f>
        <v>0</v>
      </c>
      <c r="BL104" s="19" t="s">
        <v>111</v>
      </c>
      <c r="BM104" s="145" t="s">
        <v>393</v>
      </c>
    </row>
    <row r="105" spans="2:65" s="1" customFormat="1" ht="10">
      <c r="B105" s="34"/>
      <c r="D105" s="147" t="s">
        <v>215</v>
      </c>
      <c r="F105" s="148" t="s">
        <v>2087</v>
      </c>
      <c r="I105" s="149"/>
      <c r="L105" s="34"/>
      <c r="M105" s="150"/>
      <c r="T105" s="55"/>
      <c r="AT105" s="19" t="s">
        <v>215</v>
      </c>
      <c r="AU105" s="19" t="s">
        <v>79</v>
      </c>
    </row>
    <row r="106" spans="2:65" s="1" customFormat="1" ht="27">
      <c r="B106" s="34"/>
      <c r="D106" s="147" t="s">
        <v>1551</v>
      </c>
      <c r="F106" s="205" t="s">
        <v>2088</v>
      </c>
      <c r="I106" s="149"/>
      <c r="L106" s="34"/>
      <c r="M106" s="150"/>
      <c r="T106" s="55"/>
      <c r="AT106" s="19" t="s">
        <v>1551</v>
      </c>
      <c r="AU106" s="19" t="s">
        <v>79</v>
      </c>
    </row>
    <row r="107" spans="2:65" s="1" customFormat="1" ht="16.5" customHeight="1">
      <c r="B107" s="34"/>
      <c r="C107" s="173" t="s">
        <v>241</v>
      </c>
      <c r="D107" s="173" t="s">
        <v>223</v>
      </c>
      <c r="E107" s="174" t="s">
        <v>2089</v>
      </c>
      <c r="F107" s="175" t="s">
        <v>2090</v>
      </c>
      <c r="G107" s="176" t="s">
        <v>654</v>
      </c>
      <c r="H107" s="177">
        <v>40</v>
      </c>
      <c r="I107" s="178"/>
      <c r="J107" s="179">
        <f>ROUND(I107*H107,2)</f>
        <v>0</v>
      </c>
      <c r="K107" s="175" t="s">
        <v>331</v>
      </c>
      <c r="L107" s="180"/>
      <c r="M107" s="181" t="s">
        <v>19</v>
      </c>
      <c r="N107" s="18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227</v>
      </c>
      <c r="AT107" s="145" t="s">
        <v>223</v>
      </c>
      <c r="AU107" s="145" t="s">
        <v>79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402</v>
      </c>
    </row>
    <row r="108" spans="2:65" s="1" customFormat="1" ht="10">
      <c r="B108" s="34"/>
      <c r="D108" s="147" t="s">
        <v>215</v>
      </c>
      <c r="F108" s="148" t="s">
        <v>2090</v>
      </c>
      <c r="I108" s="149"/>
      <c r="L108" s="34"/>
      <c r="M108" s="150"/>
      <c r="T108" s="55"/>
      <c r="AT108" s="19" t="s">
        <v>215</v>
      </c>
      <c r="AU108" s="19" t="s">
        <v>79</v>
      </c>
    </row>
    <row r="109" spans="2:65" s="1" customFormat="1" ht="27">
      <c r="B109" s="34"/>
      <c r="D109" s="147" t="s">
        <v>1551</v>
      </c>
      <c r="F109" s="205" t="s">
        <v>2091</v>
      </c>
      <c r="I109" s="149"/>
      <c r="L109" s="34"/>
      <c r="M109" s="150"/>
      <c r="T109" s="55"/>
      <c r="AT109" s="19" t="s">
        <v>1551</v>
      </c>
      <c r="AU109" s="19" t="s">
        <v>79</v>
      </c>
    </row>
    <row r="110" spans="2:65" s="1" customFormat="1" ht="16.5" customHeight="1">
      <c r="B110" s="34"/>
      <c r="C110" s="173" t="s">
        <v>250</v>
      </c>
      <c r="D110" s="173" t="s">
        <v>223</v>
      </c>
      <c r="E110" s="174" t="s">
        <v>2092</v>
      </c>
      <c r="F110" s="175" t="s">
        <v>2093</v>
      </c>
      <c r="G110" s="176" t="s">
        <v>654</v>
      </c>
      <c r="H110" s="177">
        <v>30</v>
      </c>
      <c r="I110" s="178"/>
      <c r="J110" s="179">
        <f>ROUND(I110*H110,2)</f>
        <v>0</v>
      </c>
      <c r="K110" s="175" t="s">
        <v>331</v>
      </c>
      <c r="L110" s="180"/>
      <c r="M110" s="181" t="s">
        <v>19</v>
      </c>
      <c r="N110" s="182" t="s">
        <v>43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227</v>
      </c>
      <c r="AT110" s="145" t="s">
        <v>223</v>
      </c>
      <c r="AU110" s="145" t="s">
        <v>79</v>
      </c>
      <c r="AY110" s="19" t="s">
        <v>207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79</v>
      </c>
      <c r="BK110" s="146">
        <f>ROUND(I110*H110,2)</f>
        <v>0</v>
      </c>
      <c r="BL110" s="19" t="s">
        <v>111</v>
      </c>
      <c r="BM110" s="145" t="s">
        <v>410</v>
      </c>
    </row>
    <row r="111" spans="2:65" s="1" customFormat="1" ht="10">
      <c r="B111" s="34"/>
      <c r="D111" s="147" t="s">
        <v>215</v>
      </c>
      <c r="F111" s="148" t="s">
        <v>2093</v>
      </c>
      <c r="I111" s="149"/>
      <c r="L111" s="34"/>
      <c r="M111" s="150"/>
      <c r="T111" s="55"/>
      <c r="AT111" s="19" t="s">
        <v>215</v>
      </c>
      <c r="AU111" s="19" t="s">
        <v>79</v>
      </c>
    </row>
    <row r="112" spans="2:65" s="1" customFormat="1" ht="54">
      <c r="B112" s="34"/>
      <c r="D112" s="147" t="s">
        <v>1551</v>
      </c>
      <c r="F112" s="205" t="s">
        <v>2094</v>
      </c>
      <c r="I112" s="149"/>
      <c r="L112" s="34"/>
      <c r="M112" s="150"/>
      <c r="T112" s="55"/>
      <c r="AT112" s="19" t="s">
        <v>1551</v>
      </c>
      <c r="AU112" s="19" t="s">
        <v>79</v>
      </c>
    </row>
    <row r="113" spans="2:65" s="1" customFormat="1" ht="16.5" customHeight="1">
      <c r="B113" s="34"/>
      <c r="C113" s="134" t="s">
        <v>257</v>
      </c>
      <c r="D113" s="134" t="s">
        <v>209</v>
      </c>
      <c r="E113" s="135" t="s">
        <v>2095</v>
      </c>
      <c r="F113" s="136" t="s">
        <v>2096</v>
      </c>
      <c r="G113" s="137" t="s">
        <v>244</v>
      </c>
      <c r="H113" s="138">
        <v>6</v>
      </c>
      <c r="I113" s="139"/>
      <c r="J113" s="140">
        <f>ROUND(I113*H113,2)</f>
        <v>0</v>
      </c>
      <c r="K113" s="136" t="s">
        <v>331</v>
      </c>
      <c r="L113" s="34"/>
      <c r="M113" s="141" t="s">
        <v>19</v>
      </c>
      <c r="N113" s="14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111</v>
      </c>
      <c r="AT113" s="145" t="s">
        <v>209</v>
      </c>
      <c r="AU113" s="145" t="s">
        <v>79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418</v>
      </c>
    </row>
    <row r="114" spans="2:65" s="1" customFormat="1" ht="10">
      <c r="B114" s="34"/>
      <c r="D114" s="147" t="s">
        <v>215</v>
      </c>
      <c r="F114" s="148" t="s">
        <v>2096</v>
      </c>
      <c r="I114" s="149"/>
      <c r="L114" s="34"/>
      <c r="M114" s="150"/>
      <c r="T114" s="55"/>
      <c r="AT114" s="19" t="s">
        <v>215</v>
      </c>
      <c r="AU114" s="19" t="s">
        <v>79</v>
      </c>
    </row>
    <row r="115" spans="2:65" s="1" customFormat="1" ht="27">
      <c r="B115" s="34"/>
      <c r="D115" s="147" t="s">
        <v>1551</v>
      </c>
      <c r="F115" s="205" t="s">
        <v>2097</v>
      </c>
      <c r="I115" s="149"/>
      <c r="L115" s="34"/>
      <c r="M115" s="150"/>
      <c r="T115" s="55"/>
      <c r="AT115" s="19" t="s">
        <v>1551</v>
      </c>
      <c r="AU115" s="19" t="s">
        <v>79</v>
      </c>
    </row>
    <row r="116" spans="2:65" s="1" customFormat="1" ht="16.5" customHeight="1">
      <c r="B116" s="34"/>
      <c r="C116" s="173" t="s">
        <v>227</v>
      </c>
      <c r="D116" s="173" t="s">
        <v>223</v>
      </c>
      <c r="E116" s="174" t="s">
        <v>2098</v>
      </c>
      <c r="F116" s="175" t="s">
        <v>2099</v>
      </c>
      <c r="G116" s="176" t="s">
        <v>226</v>
      </c>
      <c r="H116" s="177">
        <v>5</v>
      </c>
      <c r="I116" s="178"/>
      <c r="J116" s="179">
        <f>ROUND(I116*H116,2)</f>
        <v>0</v>
      </c>
      <c r="K116" s="175" t="s">
        <v>331</v>
      </c>
      <c r="L116" s="180"/>
      <c r="M116" s="181" t="s">
        <v>19</v>
      </c>
      <c r="N116" s="182" t="s">
        <v>43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227</v>
      </c>
      <c r="AT116" s="145" t="s">
        <v>223</v>
      </c>
      <c r="AU116" s="145" t="s">
        <v>79</v>
      </c>
      <c r="AY116" s="19" t="s">
        <v>207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79</v>
      </c>
      <c r="BK116" s="146">
        <f>ROUND(I116*H116,2)</f>
        <v>0</v>
      </c>
      <c r="BL116" s="19" t="s">
        <v>111</v>
      </c>
      <c r="BM116" s="145" t="s">
        <v>431</v>
      </c>
    </row>
    <row r="117" spans="2:65" s="1" customFormat="1" ht="10">
      <c r="B117" s="34"/>
      <c r="D117" s="147" t="s">
        <v>215</v>
      </c>
      <c r="F117" s="148" t="s">
        <v>2099</v>
      </c>
      <c r="I117" s="149"/>
      <c r="L117" s="34"/>
      <c r="M117" s="150"/>
      <c r="T117" s="55"/>
      <c r="AT117" s="19" t="s">
        <v>215</v>
      </c>
      <c r="AU117" s="19" t="s">
        <v>79</v>
      </c>
    </row>
    <row r="118" spans="2:65" s="1" customFormat="1" ht="18">
      <c r="B118" s="34"/>
      <c r="D118" s="147" t="s">
        <v>1551</v>
      </c>
      <c r="F118" s="205" t="s">
        <v>2100</v>
      </c>
      <c r="I118" s="149"/>
      <c r="L118" s="34"/>
      <c r="M118" s="150"/>
      <c r="T118" s="55"/>
      <c r="AT118" s="19" t="s">
        <v>1551</v>
      </c>
      <c r="AU118" s="19" t="s">
        <v>79</v>
      </c>
    </row>
    <row r="119" spans="2:65" s="1" customFormat="1" ht="16.5" customHeight="1">
      <c r="B119" s="34"/>
      <c r="C119" s="134" t="s">
        <v>272</v>
      </c>
      <c r="D119" s="134" t="s">
        <v>209</v>
      </c>
      <c r="E119" s="135" t="s">
        <v>2101</v>
      </c>
      <c r="F119" s="136" t="s">
        <v>2102</v>
      </c>
      <c r="G119" s="137" t="s">
        <v>1422</v>
      </c>
      <c r="H119" s="138">
        <v>45</v>
      </c>
      <c r="I119" s="139"/>
      <c r="J119" s="140">
        <f>ROUND(I119*H119,2)</f>
        <v>0</v>
      </c>
      <c r="K119" s="136" t="s">
        <v>331</v>
      </c>
      <c r="L119" s="34"/>
      <c r="M119" s="141" t="s">
        <v>19</v>
      </c>
      <c r="N119" s="14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111</v>
      </c>
      <c r="AT119" s="145" t="s">
        <v>209</v>
      </c>
      <c r="AU119" s="145" t="s">
        <v>79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461</v>
      </c>
    </row>
    <row r="120" spans="2:65" s="1" customFormat="1" ht="10">
      <c r="B120" s="34"/>
      <c r="D120" s="147" t="s">
        <v>215</v>
      </c>
      <c r="F120" s="148" t="s">
        <v>2102</v>
      </c>
      <c r="I120" s="149"/>
      <c r="L120" s="34"/>
      <c r="M120" s="150"/>
      <c r="T120" s="55"/>
      <c r="AT120" s="19" t="s">
        <v>215</v>
      </c>
      <c r="AU120" s="19" t="s">
        <v>79</v>
      </c>
    </row>
    <row r="121" spans="2:65" s="1" customFormat="1" ht="27">
      <c r="B121" s="34"/>
      <c r="D121" s="147" t="s">
        <v>1551</v>
      </c>
      <c r="F121" s="205" t="s">
        <v>2103</v>
      </c>
      <c r="I121" s="149"/>
      <c r="L121" s="34"/>
      <c r="M121" s="150"/>
      <c r="T121" s="55"/>
      <c r="AT121" s="19" t="s">
        <v>1551</v>
      </c>
      <c r="AU121" s="19" t="s">
        <v>79</v>
      </c>
    </row>
    <row r="122" spans="2:65" s="11" customFormat="1" ht="25.9" customHeight="1">
      <c r="B122" s="122"/>
      <c r="D122" s="123" t="s">
        <v>71</v>
      </c>
      <c r="E122" s="124" t="s">
        <v>2010</v>
      </c>
      <c r="F122" s="124" t="s">
        <v>1663</v>
      </c>
      <c r="I122" s="125"/>
      <c r="J122" s="126">
        <f>BK122</f>
        <v>0</v>
      </c>
      <c r="L122" s="122"/>
      <c r="M122" s="127"/>
      <c r="P122" s="128">
        <f>SUM(P123:P127)</f>
        <v>0</v>
      </c>
      <c r="R122" s="128">
        <f>SUM(R123:R127)</f>
        <v>0</v>
      </c>
      <c r="T122" s="129">
        <f>SUM(T123:T127)</f>
        <v>0</v>
      </c>
      <c r="AR122" s="123" t="s">
        <v>79</v>
      </c>
      <c r="AT122" s="130" t="s">
        <v>71</v>
      </c>
      <c r="AU122" s="130" t="s">
        <v>72</v>
      </c>
      <c r="AY122" s="123" t="s">
        <v>207</v>
      </c>
      <c r="BK122" s="131">
        <f>SUM(BK123:BK127)</f>
        <v>0</v>
      </c>
    </row>
    <row r="123" spans="2:65" s="1" customFormat="1" ht="16.5" customHeight="1">
      <c r="B123" s="34"/>
      <c r="C123" s="134" t="s">
        <v>282</v>
      </c>
      <c r="D123" s="134" t="s">
        <v>209</v>
      </c>
      <c r="E123" s="135" t="s">
        <v>2104</v>
      </c>
      <c r="F123" s="136" t="s">
        <v>1678</v>
      </c>
      <c r="G123" s="137" t="s">
        <v>244</v>
      </c>
      <c r="H123" s="138">
        <v>1</v>
      </c>
      <c r="I123" s="139"/>
      <c r="J123" s="140">
        <f>ROUND(I123*H123,2)</f>
        <v>0</v>
      </c>
      <c r="K123" s="136" t="s">
        <v>331</v>
      </c>
      <c r="L123" s="34"/>
      <c r="M123" s="141" t="s">
        <v>19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111</v>
      </c>
      <c r="AT123" s="145" t="s">
        <v>209</v>
      </c>
      <c r="AU123" s="145" t="s">
        <v>79</v>
      </c>
      <c r="AY123" s="19" t="s">
        <v>207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79</v>
      </c>
      <c r="BK123" s="146">
        <f>ROUND(I123*H123,2)</f>
        <v>0</v>
      </c>
      <c r="BL123" s="19" t="s">
        <v>111</v>
      </c>
      <c r="BM123" s="145" t="s">
        <v>886</v>
      </c>
    </row>
    <row r="124" spans="2:65" s="1" customFormat="1" ht="10">
      <c r="B124" s="34"/>
      <c r="D124" s="147" t="s">
        <v>215</v>
      </c>
      <c r="F124" s="148" t="s">
        <v>1678</v>
      </c>
      <c r="I124" s="149"/>
      <c r="L124" s="34"/>
      <c r="M124" s="150"/>
      <c r="T124" s="55"/>
      <c r="AT124" s="19" t="s">
        <v>215</v>
      </c>
      <c r="AU124" s="19" t="s">
        <v>79</v>
      </c>
    </row>
    <row r="125" spans="2:65" s="1" customFormat="1" ht="27">
      <c r="B125" s="34"/>
      <c r="D125" s="147" t="s">
        <v>1551</v>
      </c>
      <c r="F125" s="205" t="s">
        <v>2105</v>
      </c>
      <c r="I125" s="149"/>
      <c r="L125" s="34"/>
      <c r="M125" s="150"/>
      <c r="T125" s="55"/>
      <c r="AT125" s="19" t="s">
        <v>1551</v>
      </c>
      <c r="AU125" s="19" t="s">
        <v>79</v>
      </c>
    </row>
    <row r="126" spans="2:65" s="1" customFormat="1" ht="16.5" customHeight="1">
      <c r="B126" s="34"/>
      <c r="C126" s="134" t="s">
        <v>292</v>
      </c>
      <c r="D126" s="134" t="s">
        <v>209</v>
      </c>
      <c r="E126" s="135" t="s">
        <v>2106</v>
      </c>
      <c r="F126" s="136" t="s">
        <v>2107</v>
      </c>
      <c r="G126" s="137" t="s">
        <v>244</v>
      </c>
      <c r="H126" s="138">
        <v>1</v>
      </c>
      <c r="I126" s="139"/>
      <c r="J126" s="140">
        <f>ROUND(I126*H126,2)</f>
        <v>0</v>
      </c>
      <c r="K126" s="136" t="s">
        <v>331</v>
      </c>
      <c r="L126" s="34"/>
      <c r="M126" s="141" t="s">
        <v>19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111</v>
      </c>
      <c r="AT126" s="145" t="s">
        <v>209</v>
      </c>
      <c r="AU126" s="145" t="s">
        <v>79</v>
      </c>
      <c r="AY126" s="19" t="s">
        <v>207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79</v>
      </c>
      <c r="BK126" s="146">
        <f>ROUND(I126*H126,2)</f>
        <v>0</v>
      </c>
      <c r="BL126" s="19" t="s">
        <v>111</v>
      </c>
      <c r="BM126" s="145" t="s">
        <v>603</v>
      </c>
    </row>
    <row r="127" spans="2:65" s="1" customFormat="1" ht="10">
      <c r="B127" s="34"/>
      <c r="D127" s="147" t="s">
        <v>215</v>
      </c>
      <c r="F127" s="148" t="s">
        <v>2107</v>
      </c>
      <c r="I127" s="149"/>
      <c r="L127" s="34"/>
      <c r="M127" s="202"/>
      <c r="N127" s="203"/>
      <c r="O127" s="203"/>
      <c r="P127" s="203"/>
      <c r="Q127" s="203"/>
      <c r="R127" s="203"/>
      <c r="S127" s="203"/>
      <c r="T127" s="204"/>
      <c r="AT127" s="19" t="s">
        <v>215</v>
      </c>
      <c r="AU127" s="19" t="s">
        <v>79</v>
      </c>
    </row>
    <row r="128" spans="2:65" s="1" customFormat="1" ht="7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34"/>
    </row>
  </sheetData>
  <sheetProtection algorithmName="SHA-512" hashValue="vGmQKMGM+NeR4K30inV8cD7viVSHX2FVwyl0feyHz+VXp9VPLDtL9Pz332KAnI05c8fS2+y52TpXQyFO/K0xvg==" saltValue="WJw+YZlFe5rzOrpKbiiIig9bgpivUN0xQ5u/alVVaA7gD8aM/woK/w6W1sjOAVU4SBMiwWKa+U68zEBPIuXZPw==" spinCount="100000" sheet="1" objects="1" scenarios="1" formatColumns="0" formatRows="0" autoFilter="0"/>
  <autoFilter ref="C92:K127" xr:uid="{00000000-0009-0000-0000-000007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27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9" t="s">
        <v>115</v>
      </c>
    </row>
    <row r="3" spans="2:46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81</v>
      </c>
    </row>
    <row r="4" spans="2:46" ht="25" customHeight="1">
      <c r="B4" s="22"/>
      <c r="D4" s="23" t="s">
        <v>138</v>
      </c>
      <c r="L4" s="22"/>
      <c r="M4" s="93" t="s">
        <v>10</v>
      </c>
      <c r="AT4" s="19" t="s">
        <v>4</v>
      </c>
    </row>
    <row r="5" spans="2:46" ht="7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2" t="str">
        <f>'Rekapitulace stavby'!K6</f>
        <v>ZČU - REKONSTRUKCE POSLUCHÁREN UP 101,104,108,112 a 115</v>
      </c>
      <c r="F7" s="343"/>
      <c r="G7" s="343"/>
      <c r="H7" s="343"/>
      <c r="L7" s="22"/>
    </row>
    <row r="8" spans="2:46" ht="12.5">
      <c r="B8" s="22"/>
      <c r="D8" s="29" t="s">
        <v>147</v>
      </c>
      <c r="L8" s="22"/>
    </row>
    <row r="9" spans="2:46" ht="16.5" customHeight="1">
      <c r="B9" s="22"/>
      <c r="E9" s="342" t="s">
        <v>150</v>
      </c>
      <c r="F9" s="312"/>
      <c r="G9" s="312"/>
      <c r="H9" s="312"/>
      <c r="L9" s="22"/>
    </row>
    <row r="10" spans="2:46" ht="12" customHeight="1">
      <c r="B10" s="22"/>
      <c r="D10" s="29" t="s">
        <v>153</v>
      </c>
      <c r="L10" s="22"/>
    </row>
    <row r="11" spans="2:46" s="1" customFormat="1" ht="16.5" customHeight="1">
      <c r="B11" s="34"/>
      <c r="E11" s="340" t="s">
        <v>1450</v>
      </c>
      <c r="F11" s="344"/>
      <c r="G11" s="344"/>
      <c r="H11" s="344"/>
      <c r="L11" s="34"/>
    </row>
    <row r="12" spans="2:46" s="1" customFormat="1" ht="12" customHeight="1">
      <c r="B12" s="34"/>
      <c r="D12" s="29" t="s">
        <v>2072</v>
      </c>
      <c r="L12" s="34"/>
    </row>
    <row r="13" spans="2:46" s="1" customFormat="1" ht="16.5" customHeight="1">
      <c r="B13" s="34"/>
      <c r="E13" s="305" t="s">
        <v>2108</v>
      </c>
      <c r="F13" s="344"/>
      <c r="G13" s="344"/>
      <c r="H13" s="344"/>
      <c r="L13" s="34"/>
    </row>
    <row r="14" spans="2:46" s="1" customFormat="1" ht="10">
      <c r="B14" s="34"/>
      <c r="L14" s="34"/>
    </row>
    <row r="15" spans="2:46" s="1" customFormat="1" ht="12" customHeight="1">
      <c r="B15" s="34"/>
      <c r="D15" s="29" t="s">
        <v>18</v>
      </c>
      <c r="F15" s="27" t="s">
        <v>19</v>
      </c>
      <c r="I15" s="29" t="s">
        <v>20</v>
      </c>
      <c r="J15" s="27" t="s">
        <v>19</v>
      </c>
      <c r="L15" s="34"/>
    </row>
    <row r="16" spans="2:46" s="1" customFormat="1" ht="12" customHeight="1">
      <c r="B16" s="34"/>
      <c r="D16" s="29" t="s">
        <v>21</v>
      </c>
      <c r="F16" s="27" t="s">
        <v>22</v>
      </c>
      <c r="I16" s="29" t="s">
        <v>23</v>
      </c>
      <c r="J16" s="51" t="str">
        <f>'Rekapitulace stavby'!AN8</f>
        <v>15. 1. 2024</v>
      </c>
      <c r="L16" s="34"/>
    </row>
    <row r="17" spans="2:12" s="1" customFormat="1" ht="10.75" customHeight="1">
      <c r="B17" s="34"/>
      <c r="L17" s="34"/>
    </row>
    <row r="18" spans="2:12" s="1" customFormat="1" ht="12" customHeight="1">
      <c r="B18" s="34"/>
      <c r="D18" s="29" t="s">
        <v>25</v>
      </c>
      <c r="I18" s="29" t="s">
        <v>26</v>
      </c>
      <c r="J18" s="27" t="s">
        <v>19</v>
      </c>
      <c r="L18" s="34"/>
    </row>
    <row r="19" spans="2:12" s="1" customFormat="1" ht="18" customHeight="1">
      <c r="B19" s="34"/>
      <c r="E19" s="27" t="s">
        <v>27</v>
      </c>
      <c r="I19" s="29" t="s">
        <v>28</v>
      </c>
      <c r="J19" s="27" t="s">
        <v>19</v>
      </c>
      <c r="L19" s="34"/>
    </row>
    <row r="20" spans="2:12" s="1" customFormat="1" ht="7" customHeight="1">
      <c r="B20" s="34"/>
      <c r="L20" s="34"/>
    </row>
    <row r="21" spans="2:12" s="1" customFormat="1" ht="12" customHeight="1">
      <c r="B21" s="34"/>
      <c r="D21" s="29" t="s">
        <v>29</v>
      </c>
      <c r="I21" s="29" t="s">
        <v>26</v>
      </c>
      <c r="J21" s="30" t="str">
        <f>'Rekapitulace stavby'!AN13</f>
        <v>Vyplň údaj</v>
      </c>
      <c r="L21" s="34"/>
    </row>
    <row r="22" spans="2:12" s="1" customFormat="1" ht="18" customHeight="1">
      <c r="B22" s="34"/>
      <c r="E22" s="345" t="str">
        <f>'Rekapitulace stavby'!E14</f>
        <v>Vyplň údaj</v>
      </c>
      <c r="F22" s="311"/>
      <c r="G22" s="311"/>
      <c r="H22" s="311"/>
      <c r="I22" s="29" t="s">
        <v>28</v>
      </c>
      <c r="J22" s="30" t="str">
        <f>'Rekapitulace stavby'!AN14</f>
        <v>Vyplň údaj</v>
      </c>
      <c r="L22" s="34"/>
    </row>
    <row r="23" spans="2:12" s="1" customFormat="1" ht="7" customHeight="1">
      <c r="B23" s="34"/>
      <c r="L23" s="34"/>
    </row>
    <row r="24" spans="2:12" s="1" customFormat="1" ht="12" customHeight="1">
      <c r="B24" s="34"/>
      <c r="D24" s="29" t="s">
        <v>31</v>
      </c>
      <c r="I24" s="29" t="s">
        <v>26</v>
      </c>
      <c r="J24" s="27" t="s">
        <v>19</v>
      </c>
      <c r="L24" s="34"/>
    </row>
    <row r="25" spans="2:12" s="1" customFormat="1" ht="18" customHeight="1">
      <c r="B25" s="34"/>
      <c r="E25" s="27" t="s">
        <v>32</v>
      </c>
      <c r="I25" s="29" t="s">
        <v>28</v>
      </c>
      <c r="J25" s="27" t="s">
        <v>19</v>
      </c>
      <c r="L25" s="34"/>
    </row>
    <row r="26" spans="2:12" s="1" customFormat="1" ht="7" customHeight="1">
      <c r="B26" s="34"/>
      <c r="L26" s="34"/>
    </row>
    <row r="27" spans="2:12" s="1" customFormat="1" ht="12" customHeight="1">
      <c r="B27" s="34"/>
      <c r="D27" s="29" t="s">
        <v>34</v>
      </c>
      <c r="I27" s="29" t="s">
        <v>26</v>
      </c>
      <c r="J27" s="27" t="s">
        <v>19</v>
      </c>
      <c r="L27" s="34"/>
    </row>
    <row r="28" spans="2:12" s="1" customFormat="1" ht="18" customHeight="1">
      <c r="B28" s="34"/>
      <c r="E28" s="27" t="s">
        <v>35</v>
      </c>
      <c r="I28" s="29" t="s">
        <v>28</v>
      </c>
      <c r="J28" s="27" t="s">
        <v>19</v>
      </c>
      <c r="L28" s="34"/>
    </row>
    <row r="29" spans="2:12" s="1" customFormat="1" ht="7" customHeight="1">
      <c r="B29" s="34"/>
      <c r="L29" s="34"/>
    </row>
    <row r="30" spans="2:12" s="1" customFormat="1" ht="12" customHeight="1">
      <c r="B30" s="34"/>
      <c r="D30" s="29" t="s">
        <v>36</v>
      </c>
      <c r="L30" s="34"/>
    </row>
    <row r="31" spans="2:12" s="7" customFormat="1" ht="71.25" customHeight="1">
      <c r="B31" s="94"/>
      <c r="E31" s="316" t="s">
        <v>37</v>
      </c>
      <c r="F31" s="316"/>
      <c r="G31" s="316"/>
      <c r="H31" s="316"/>
      <c r="L31" s="94"/>
    </row>
    <row r="32" spans="2:12" s="1" customFormat="1" ht="7" customHeight="1">
      <c r="B32" s="34"/>
      <c r="L32" s="34"/>
    </row>
    <row r="33" spans="2:12" s="1" customFormat="1" ht="7" customHeight="1">
      <c r="B33" s="34"/>
      <c r="D33" s="52"/>
      <c r="E33" s="52"/>
      <c r="F33" s="52"/>
      <c r="G33" s="52"/>
      <c r="H33" s="52"/>
      <c r="I33" s="52"/>
      <c r="J33" s="52"/>
      <c r="K33" s="52"/>
      <c r="L33" s="34"/>
    </row>
    <row r="34" spans="2:12" s="1" customFormat="1" ht="25.4" customHeight="1">
      <c r="B34" s="34"/>
      <c r="D34" s="95" t="s">
        <v>38</v>
      </c>
      <c r="J34" s="65">
        <f>ROUND(J93, 2)</f>
        <v>0</v>
      </c>
      <c r="L34" s="34"/>
    </row>
    <row r="35" spans="2:12" s="1" customFormat="1" ht="7" customHeight="1">
      <c r="B35" s="34"/>
      <c r="D35" s="52"/>
      <c r="E35" s="52"/>
      <c r="F35" s="52"/>
      <c r="G35" s="52"/>
      <c r="H35" s="52"/>
      <c r="I35" s="52"/>
      <c r="J35" s="52"/>
      <c r="K35" s="52"/>
      <c r="L35" s="34"/>
    </row>
    <row r="36" spans="2:12" s="1" customFormat="1" ht="14.4" customHeight="1">
      <c r="B36" s="34"/>
      <c r="F36" s="37" t="s">
        <v>40</v>
      </c>
      <c r="I36" s="37" t="s">
        <v>39</v>
      </c>
      <c r="J36" s="37" t="s">
        <v>41</v>
      </c>
      <c r="L36" s="34"/>
    </row>
    <row r="37" spans="2:12" s="1" customFormat="1" ht="14.4" customHeight="1">
      <c r="B37" s="34"/>
      <c r="D37" s="54" t="s">
        <v>42</v>
      </c>
      <c r="E37" s="29" t="s">
        <v>43</v>
      </c>
      <c r="F37" s="85">
        <f>ROUND((SUM(BE93:BE226)),  2)</f>
        <v>0</v>
      </c>
      <c r="I37" s="96">
        <v>0.21</v>
      </c>
      <c r="J37" s="85">
        <f>ROUND(((SUM(BE93:BE226))*I37),  2)</f>
        <v>0</v>
      </c>
      <c r="L37" s="34"/>
    </row>
    <row r="38" spans="2:12" s="1" customFormat="1" ht="14.4" customHeight="1">
      <c r="B38" s="34"/>
      <c r="E38" s="29" t="s">
        <v>44</v>
      </c>
      <c r="F38" s="85">
        <f>ROUND((SUM(BF93:BF226)),  2)</f>
        <v>0</v>
      </c>
      <c r="I38" s="96">
        <v>0.12</v>
      </c>
      <c r="J38" s="85">
        <f>ROUND(((SUM(BF93:BF226))*I38),  2)</f>
        <v>0</v>
      </c>
      <c r="L38" s="34"/>
    </row>
    <row r="39" spans="2:12" s="1" customFormat="1" ht="14.4" hidden="1" customHeight="1">
      <c r="B39" s="34"/>
      <c r="E39" s="29" t="s">
        <v>45</v>
      </c>
      <c r="F39" s="85">
        <f>ROUND((SUM(BG93:BG226)),  2)</f>
        <v>0</v>
      </c>
      <c r="I39" s="96">
        <v>0.21</v>
      </c>
      <c r="J39" s="85">
        <f>0</f>
        <v>0</v>
      </c>
      <c r="L39" s="34"/>
    </row>
    <row r="40" spans="2:12" s="1" customFormat="1" ht="14.4" hidden="1" customHeight="1">
      <c r="B40" s="34"/>
      <c r="E40" s="29" t="s">
        <v>46</v>
      </c>
      <c r="F40" s="85">
        <f>ROUND((SUM(BH93:BH226)),  2)</f>
        <v>0</v>
      </c>
      <c r="I40" s="96">
        <v>0.12</v>
      </c>
      <c r="J40" s="85">
        <f>0</f>
        <v>0</v>
      </c>
      <c r="L40" s="34"/>
    </row>
    <row r="41" spans="2:12" s="1" customFormat="1" ht="14.4" hidden="1" customHeight="1">
      <c r="B41" s="34"/>
      <c r="E41" s="29" t="s">
        <v>47</v>
      </c>
      <c r="F41" s="85">
        <f>ROUND((SUM(BI93:BI226)),  2)</f>
        <v>0</v>
      </c>
      <c r="I41" s="96">
        <v>0</v>
      </c>
      <c r="J41" s="85">
        <f>0</f>
        <v>0</v>
      </c>
      <c r="L41" s="34"/>
    </row>
    <row r="42" spans="2:12" s="1" customFormat="1" ht="7" customHeight="1">
      <c r="B42" s="34"/>
      <c r="L42" s="34"/>
    </row>
    <row r="43" spans="2:12" s="1" customFormat="1" ht="25.4" customHeight="1">
      <c r="B43" s="34"/>
      <c r="C43" s="97"/>
      <c r="D43" s="98" t="s">
        <v>48</v>
      </c>
      <c r="E43" s="56"/>
      <c r="F43" s="56"/>
      <c r="G43" s="99" t="s">
        <v>49</v>
      </c>
      <c r="H43" s="100" t="s">
        <v>50</v>
      </c>
      <c r="I43" s="56"/>
      <c r="J43" s="101">
        <f>SUM(J34:J41)</f>
        <v>0</v>
      </c>
      <c r="K43" s="102"/>
      <c r="L43" s="34"/>
    </row>
    <row r="44" spans="2:12" s="1" customFormat="1" ht="14.4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4"/>
    </row>
    <row r="48" spans="2:12" s="1" customFormat="1" ht="7" customHeight="1">
      <c r="B48" s="45"/>
      <c r="C48" s="46"/>
      <c r="D48" s="46"/>
      <c r="E48" s="46"/>
      <c r="F48" s="46"/>
      <c r="G48" s="46"/>
      <c r="H48" s="46"/>
      <c r="I48" s="46"/>
      <c r="J48" s="46"/>
      <c r="K48" s="46"/>
      <c r="L48" s="34"/>
    </row>
    <row r="49" spans="2:12" s="1" customFormat="1" ht="25" customHeight="1">
      <c r="B49" s="34"/>
      <c r="C49" s="23" t="s">
        <v>157</v>
      </c>
      <c r="L49" s="34"/>
    </row>
    <row r="50" spans="2:12" s="1" customFormat="1" ht="7" customHeight="1">
      <c r="B50" s="34"/>
      <c r="L50" s="34"/>
    </row>
    <row r="51" spans="2:12" s="1" customFormat="1" ht="12" customHeight="1">
      <c r="B51" s="34"/>
      <c r="C51" s="29" t="s">
        <v>16</v>
      </c>
      <c r="L51" s="34"/>
    </row>
    <row r="52" spans="2:12" s="1" customFormat="1" ht="26.25" customHeight="1">
      <c r="B52" s="34"/>
      <c r="E52" s="342" t="str">
        <f>E7</f>
        <v>ZČU - REKONSTRUKCE POSLUCHÁREN UP 101,104,108,112 a 115</v>
      </c>
      <c r="F52" s="343"/>
      <c r="G52" s="343"/>
      <c r="H52" s="343"/>
      <c r="L52" s="34"/>
    </row>
    <row r="53" spans="2:12" ht="12" customHeight="1">
      <c r="B53" s="22"/>
      <c r="C53" s="29" t="s">
        <v>147</v>
      </c>
      <c r="L53" s="22"/>
    </row>
    <row r="54" spans="2:12" ht="16.5" customHeight="1">
      <c r="B54" s="22"/>
      <c r="E54" s="342" t="s">
        <v>150</v>
      </c>
      <c r="F54" s="312"/>
      <c r="G54" s="312"/>
      <c r="H54" s="312"/>
      <c r="L54" s="22"/>
    </row>
    <row r="55" spans="2:12" ht="12" customHeight="1">
      <c r="B55" s="22"/>
      <c r="C55" s="29" t="s">
        <v>153</v>
      </c>
      <c r="L55" s="22"/>
    </row>
    <row r="56" spans="2:12" s="1" customFormat="1" ht="16.5" customHeight="1">
      <c r="B56" s="34"/>
      <c r="E56" s="340" t="s">
        <v>1450</v>
      </c>
      <c r="F56" s="344"/>
      <c r="G56" s="344"/>
      <c r="H56" s="344"/>
      <c r="L56" s="34"/>
    </row>
    <row r="57" spans="2:12" s="1" customFormat="1" ht="12" customHeight="1">
      <c r="B57" s="34"/>
      <c r="C57" s="29" t="s">
        <v>2072</v>
      </c>
      <c r="L57" s="34"/>
    </row>
    <row r="58" spans="2:12" s="1" customFormat="1" ht="16.5" customHeight="1">
      <c r="B58" s="34"/>
      <c r="E58" s="305" t="str">
        <f>E13</f>
        <v>D.1.4.m.2 - Zařízení AV techniky - technika</v>
      </c>
      <c r="F58" s="344"/>
      <c r="G58" s="344"/>
      <c r="H58" s="344"/>
      <c r="L58" s="34"/>
    </row>
    <row r="59" spans="2:12" s="1" customFormat="1" ht="7" customHeight="1">
      <c r="B59" s="34"/>
      <c r="L59" s="34"/>
    </row>
    <row r="60" spans="2:12" s="1" customFormat="1" ht="12" customHeight="1">
      <c r="B60" s="34"/>
      <c r="C60" s="29" t="s">
        <v>21</v>
      </c>
      <c r="F60" s="27" t="str">
        <f>F16</f>
        <v>Areál ZČU, Univerzitní 22, 306 14 Plzeň</v>
      </c>
      <c r="I60" s="29" t="s">
        <v>23</v>
      </c>
      <c r="J60" s="51" t="str">
        <f>IF(J16="","",J16)</f>
        <v>15. 1. 2024</v>
      </c>
      <c r="L60" s="34"/>
    </row>
    <row r="61" spans="2:12" s="1" customFormat="1" ht="7" customHeight="1">
      <c r="B61" s="34"/>
      <c r="L61" s="34"/>
    </row>
    <row r="62" spans="2:12" s="1" customFormat="1" ht="25.65" customHeight="1">
      <c r="B62" s="34"/>
      <c r="C62" s="29" t="s">
        <v>25</v>
      </c>
      <c r="F62" s="27" t="str">
        <f>E19</f>
        <v>Západočeská univerzita v Plzni, Univerzitní 8, 306</v>
      </c>
      <c r="I62" s="29" t="s">
        <v>31</v>
      </c>
      <c r="J62" s="32" t="str">
        <f>E25</f>
        <v>ATELIER SOUKUP OPL ŠVEHLA S.R.O.</v>
      </c>
      <c r="L62" s="34"/>
    </row>
    <row r="63" spans="2:12" s="1" customFormat="1" ht="15.15" customHeight="1">
      <c r="B63" s="34"/>
      <c r="C63" s="29" t="s">
        <v>29</v>
      </c>
      <c r="F63" s="27" t="str">
        <f>IF(E22="","",E22)</f>
        <v>Vyplň údaj</v>
      </c>
      <c r="I63" s="29" t="s">
        <v>34</v>
      </c>
      <c r="J63" s="32" t="str">
        <f>E28</f>
        <v>Michal Jirka</v>
      </c>
      <c r="L63" s="34"/>
    </row>
    <row r="64" spans="2:12" s="1" customFormat="1" ht="10.25" customHeight="1">
      <c r="B64" s="34"/>
      <c r="L64" s="34"/>
    </row>
    <row r="65" spans="2:47" s="1" customFormat="1" ht="29.25" customHeight="1">
      <c r="B65" s="34"/>
      <c r="C65" s="103" t="s">
        <v>158</v>
      </c>
      <c r="D65" s="97"/>
      <c r="E65" s="97"/>
      <c r="F65" s="97"/>
      <c r="G65" s="97"/>
      <c r="H65" s="97"/>
      <c r="I65" s="97"/>
      <c r="J65" s="104" t="s">
        <v>159</v>
      </c>
      <c r="K65" s="97"/>
      <c r="L65" s="34"/>
    </row>
    <row r="66" spans="2:47" s="1" customFormat="1" ht="10.25" customHeight="1">
      <c r="B66" s="34"/>
      <c r="L66" s="34"/>
    </row>
    <row r="67" spans="2:47" s="1" customFormat="1" ht="22.75" customHeight="1">
      <c r="B67" s="34"/>
      <c r="C67" s="105" t="s">
        <v>70</v>
      </c>
      <c r="J67" s="65">
        <f>J93</f>
        <v>0</v>
      </c>
      <c r="L67" s="34"/>
      <c r="AU67" s="19" t="s">
        <v>160</v>
      </c>
    </row>
    <row r="68" spans="2:47" s="8" customFormat="1" ht="25" customHeight="1">
      <c r="B68" s="106"/>
      <c r="D68" s="107" t="s">
        <v>2074</v>
      </c>
      <c r="E68" s="108"/>
      <c r="F68" s="108"/>
      <c r="G68" s="108"/>
      <c r="H68" s="108"/>
      <c r="I68" s="108"/>
      <c r="J68" s="109">
        <f>J94</f>
        <v>0</v>
      </c>
      <c r="L68" s="106"/>
    </row>
    <row r="69" spans="2:47" s="8" customFormat="1" ht="25" customHeight="1">
      <c r="B69" s="106"/>
      <c r="D69" s="107" t="s">
        <v>2075</v>
      </c>
      <c r="E69" s="108"/>
      <c r="F69" s="108"/>
      <c r="G69" s="108"/>
      <c r="H69" s="108"/>
      <c r="I69" s="108"/>
      <c r="J69" s="109">
        <f>J221</f>
        <v>0</v>
      </c>
      <c r="L69" s="106"/>
    </row>
    <row r="70" spans="2:47" s="1" customFormat="1" ht="21.75" customHeight="1">
      <c r="B70" s="34"/>
      <c r="L70" s="34"/>
    </row>
    <row r="71" spans="2:47" s="1" customFormat="1" ht="7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4"/>
    </row>
    <row r="75" spans="2:47" s="1" customFormat="1" ht="7" customHeight="1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34"/>
    </row>
    <row r="76" spans="2:47" s="1" customFormat="1" ht="25" customHeight="1">
      <c r="B76" s="34"/>
      <c r="C76" s="23" t="s">
        <v>192</v>
      </c>
      <c r="L76" s="34"/>
    </row>
    <row r="77" spans="2:47" s="1" customFormat="1" ht="7" customHeight="1">
      <c r="B77" s="34"/>
      <c r="L77" s="34"/>
    </row>
    <row r="78" spans="2:47" s="1" customFormat="1" ht="12" customHeight="1">
      <c r="B78" s="34"/>
      <c r="C78" s="29" t="s">
        <v>16</v>
      </c>
      <c r="L78" s="34"/>
    </row>
    <row r="79" spans="2:47" s="1" customFormat="1" ht="26.25" customHeight="1">
      <c r="B79" s="34"/>
      <c r="E79" s="342" t="str">
        <f>E7</f>
        <v>ZČU - REKONSTRUKCE POSLUCHÁREN UP 101,104,108,112 a 115</v>
      </c>
      <c r="F79" s="343"/>
      <c r="G79" s="343"/>
      <c r="H79" s="343"/>
      <c r="L79" s="34"/>
    </row>
    <row r="80" spans="2:47" ht="12" customHeight="1">
      <c r="B80" s="22"/>
      <c r="C80" s="29" t="s">
        <v>147</v>
      </c>
      <c r="L80" s="22"/>
    </row>
    <row r="81" spans="2:65" ht="16.5" customHeight="1">
      <c r="B81" s="22"/>
      <c r="E81" s="342" t="s">
        <v>150</v>
      </c>
      <c r="F81" s="312"/>
      <c r="G81" s="312"/>
      <c r="H81" s="312"/>
      <c r="L81" s="22"/>
    </row>
    <row r="82" spans="2:65" ht="12" customHeight="1">
      <c r="B82" s="22"/>
      <c r="C82" s="29" t="s">
        <v>153</v>
      </c>
      <c r="L82" s="22"/>
    </row>
    <row r="83" spans="2:65" s="1" customFormat="1" ht="16.5" customHeight="1">
      <c r="B83" s="34"/>
      <c r="E83" s="340" t="s">
        <v>1450</v>
      </c>
      <c r="F83" s="344"/>
      <c r="G83" s="344"/>
      <c r="H83" s="344"/>
      <c r="L83" s="34"/>
    </row>
    <row r="84" spans="2:65" s="1" customFormat="1" ht="12" customHeight="1">
      <c r="B84" s="34"/>
      <c r="C84" s="29" t="s">
        <v>2072</v>
      </c>
      <c r="L84" s="34"/>
    </row>
    <row r="85" spans="2:65" s="1" customFormat="1" ht="16.5" customHeight="1">
      <c r="B85" s="34"/>
      <c r="E85" s="305" t="str">
        <f>E13</f>
        <v>D.1.4.m.2 - Zařízení AV techniky - technika</v>
      </c>
      <c r="F85" s="344"/>
      <c r="G85" s="344"/>
      <c r="H85" s="344"/>
      <c r="L85" s="34"/>
    </row>
    <row r="86" spans="2:65" s="1" customFormat="1" ht="7" customHeight="1">
      <c r="B86" s="34"/>
      <c r="L86" s="34"/>
    </row>
    <row r="87" spans="2:65" s="1" customFormat="1" ht="12" customHeight="1">
      <c r="B87" s="34"/>
      <c r="C87" s="29" t="s">
        <v>21</v>
      </c>
      <c r="F87" s="27" t="str">
        <f>F16</f>
        <v>Areál ZČU, Univerzitní 22, 306 14 Plzeň</v>
      </c>
      <c r="I87" s="29" t="s">
        <v>23</v>
      </c>
      <c r="J87" s="51" t="str">
        <f>IF(J16="","",J16)</f>
        <v>15. 1. 2024</v>
      </c>
      <c r="L87" s="34"/>
    </row>
    <row r="88" spans="2:65" s="1" customFormat="1" ht="7" customHeight="1">
      <c r="B88" s="34"/>
      <c r="L88" s="34"/>
    </row>
    <row r="89" spans="2:65" s="1" customFormat="1" ht="25.65" customHeight="1">
      <c r="B89" s="34"/>
      <c r="C89" s="29" t="s">
        <v>25</v>
      </c>
      <c r="F89" s="27" t="str">
        <f>E19</f>
        <v>Západočeská univerzita v Plzni, Univerzitní 8, 306</v>
      </c>
      <c r="I89" s="29" t="s">
        <v>31</v>
      </c>
      <c r="J89" s="32" t="str">
        <f>E25</f>
        <v>ATELIER SOUKUP OPL ŠVEHLA S.R.O.</v>
      </c>
      <c r="L89" s="34"/>
    </row>
    <row r="90" spans="2:65" s="1" customFormat="1" ht="15.15" customHeight="1">
      <c r="B90" s="34"/>
      <c r="C90" s="29" t="s">
        <v>29</v>
      </c>
      <c r="F90" s="27" t="str">
        <f>IF(E22="","",E22)</f>
        <v>Vyplň údaj</v>
      </c>
      <c r="I90" s="29" t="s">
        <v>34</v>
      </c>
      <c r="J90" s="32" t="str">
        <f>E28</f>
        <v>Michal Jirka</v>
      </c>
      <c r="L90" s="34"/>
    </row>
    <row r="91" spans="2:65" s="1" customFormat="1" ht="10.25" customHeight="1">
      <c r="B91" s="34"/>
      <c r="L91" s="34"/>
    </row>
    <row r="92" spans="2:65" s="10" customFormat="1" ht="29.25" customHeight="1">
      <c r="B92" s="114"/>
      <c r="C92" s="115" t="s">
        <v>193</v>
      </c>
      <c r="D92" s="116" t="s">
        <v>57</v>
      </c>
      <c r="E92" s="116" t="s">
        <v>53</v>
      </c>
      <c r="F92" s="116" t="s">
        <v>54</v>
      </c>
      <c r="G92" s="116" t="s">
        <v>194</v>
      </c>
      <c r="H92" s="116" t="s">
        <v>195</v>
      </c>
      <c r="I92" s="116" t="s">
        <v>196</v>
      </c>
      <c r="J92" s="116" t="s">
        <v>159</v>
      </c>
      <c r="K92" s="117" t="s">
        <v>197</v>
      </c>
      <c r="L92" s="114"/>
      <c r="M92" s="58" t="s">
        <v>19</v>
      </c>
      <c r="N92" s="59" t="s">
        <v>42</v>
      </c>
      <c r="O92" s="59" t="s">
        <v>198</v>
      </c>
      <c r="P92" s="59" t="s">
        <v>199</v>
      </c>
      <c r="Q92" s="59" t="s">
        <v>200</v>
      </c>
      <c r="R92" s="59" t="s">
        <v>201</v>
      </c>
      <c r="S92" s="59" t="s">
        <v>202</v>
      </c>
      <c r="T92" s="60" t="s">
        <v>203</v>
      </c>
    </row>
    <row r="93" spans="2:65" s="1" customFormat="1" ht="22.75" customHeight="1">
      <c r="B93" s="34"/>
      <c r="C93" s="63" t="s">
        <v>204</v>
      </c>
      <c r="J93" s="118">
        <f>BK93</f>
        <v>0</v>
      </c>
      <c r="L93" s="34"/>
      <c r="M93" s="61"/>
      <c r="N93" s="52"/>
      <c r="O93" s="52"/>
      <c r="P93" s="119">
        <f>P94+P221</f>
        <v>0</v>
      </c>
      <c r="Q93" s="52"/>
      <c r="R93" s="119">
        <f>R94+R221</f>
        <v>0</v>
      </c>
      <c r="S93" s="52"/>
      <c r="T93" s="120">
        <f>T94+T221</f>
        <v>0</v>
      </c>
      <c r="AT93" s="19" t="s">
        <v>71</v>
      </c>
      <c r="AU93" s="19" t="s">
        <v>160</v>
      </c>
      <c r="BK93" s="121">
        <f>BK94+BK221</f>
        <v>0</v>
      </c>
    </row>
    <row r="94" spans="2:65" s="11" customFormat="1" ht="25.9" customHeight="1">
      <c r="B94" s="122"/>
      <c r="D94" s="123" t="s">
        <v>71</v>
      </c>
      <c r="E94" s="124" t="s">
        <v>1475</v>
      </c>
      <c r="F94" s="124" t="s">
        <v>2076</v>
      </c>
      <c r="I94" s="125"/>
      <c r="J94" s="126">
        <f>BK94</f>
        <v>0</v>
      </c>
      <c r="L94" s="122"/>
      <c r="M94" s="127"/>
      <c r="P94" s="128">
        <f>SUM(P95:P220)</f>
        <v>0</v>
      </c>
      <c r="R94" s="128">
        <f>SUM(R95:R220)</f>
        <v>0</v>
      </c>
      <c r="T94" s="129">
        <f>SUM(T95:T220)</f>
        <v>0</v>
      </c>
      <c r="AR94" s="123" t="s">
        <v>79</v>
      </c>
      <c r="AT94" s="130" t="s">
        <v>71</v>
      </c>
      <c r="AU94" s="130" t="s">
        <v>72</v>
      </c>
      <c r="AY94" s="123" t="s">
        <v>207</v>
      </c>
      <c r="BK94" s="131">
        <f>SUM(BK95:BK220)</f>
        <v>0</v>
      </c>
    </row>
    <row r="95" spans="2:65" s="1" customFormat="1" ht="16.5" customHeight="1">
      <c r="B95" s="34"/>
      <c r="C95" s="173" t="s">
        <v>79</v>
      </c>
      <c r="D95" s="173" t="s">
        <v>223</v>
      </c>
      <c r="E95" s="174" t="s">
        <v>2109</v>
      </c>
      <c r="F95" s="175" t="s">
        <v>2110</v>
      </c>
      <c r="G95" s="176" t="s">
        <v>244</v>
      </c>
      <c r="H95" s="177">
        <v>1</v>
      </c>
      <c r="I95" s="178"/>
      <c r="J95" s="179">
        <f>ROUND(I95*H95,2)</f>
        <v>0</v>
      </c>
      <c r="K95" s="175" t="s">
        <v>331</v>
      </c>
      <c r="L95" s="180"/>
      <c r="M95" s="181" t="s">
        <v>19</v>
      </c>
      <c r="N95" s="182" t="s">
        <v>43</v>
      </c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5" t="s">
        <v>227</v>
      </c>
      <c r="AT95" s="145" t="s">
        <v>223</v>
      </c>
      <c r="AU95" s="145" t="s">
        <v>79</v>
      </c>
      <c r="AY95" s="19" t="s">
        <v>207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9" t="s">
        <v>79</v>
      </c>
      <c r="BK95" s="146">
        <f>ROUND(I95*H95,2)</f>
        <v>0</v>
      </c>
      <c r="BL95" s="19" t="s">
        <v>111</v>
      </c>
      <c r="BM95" s="145" t="s">
        <v>832</v>
      </c>
    </row>
    <row r="96" spans="2:65" s="1" customFormat="1" ht="10">
      <c r="B96" s="34"/>
      <c r="D96" s="147" t="s">
        <v>215</v>
      </c>
      <c r="F96" s="148" t="s">
        <v>2110</v>
      </c>
      <c r="I96" s="149"/>
      <c r="L96" s="34"/>
      <c r="M96" s="150"/>
      <c r="T96" s="55"/>
      <c r="AT96" s="19" t="s">
        <v>215</v>
      </c>
      <c r="AU96" s="19" t="s">
        <v>79</v>
      </c>
    </row>
    <row r="97" spans="2:65" s="1" customFormat="1" ht="18">
      <c r="B97" s="34"/>
      <c r="D97" s="147" t="s">
        <v>1551</v>
      </c>
      <c r="F97" s="205" t="s">
        <v>2111</v>
      </c>
      <c r="I97" s="149"/>
      <c r="L97" s="34"/>
      <c r="M97" s="150"/>
      <c r="T97" s="55"/>
      <c r="AT97" s="19" t="s">
        <v>1551</v>
      </c>
      <c r="AU97" s="19" t="s">
        <v>79</v>
      </c>
    </row>
    <row r="98" spans="2:65" s="1" customFormat="1" ht="16.5" customHeight="1">
      <c r="B98" s="34"/>
      <c r="C98" s="173" t="s">
        <v>81</v>
      </c>
      <c r="D98" s="173" t="s">
        <v>223</v>
      </c>
      <c r="E98" s="174" t="s">
        <v>2112</v>
      </c>
      <c r="F98" s="175" t="s">
        <v>2113</v>
      </c>
      <c r="G98" s="176" t="s">
        <v>244</v>
      </c>
      <c r="H98" s="177">
        <v>1</v>
      </c>
      <c r="I98" s="178"/>
      <c r="J98" s="179">
        <f>ROUND(I98*H98,2)</f>
        <v>0</v>
      </c>
      <c r="K98" s="175" t="s">
        <v>331</v>
      </c>
      <c r="L98" s="180"/>
      <c r="M98" s="181" t="s">
        <v>19</v>
      </c>
      <c r="N98" s="182" t="s">
        <v>43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227</v>
      </c>
      <c r="AT98" s="145" t="s">
        <v>223</v>
      </c>
      <c r="AU98" s="145" t="s">
        <v>79</v>
      </c>
      <c r="AY98" s="19" t="s">
        <v>207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79</v>
      </c>
      <c r="BK98" s="146">
        <f>ROUND(I98*H98,2)</f>
        <v>0</v>
      </c>
      <c r="BL98" s="19" t="s">
        <v>111</v>
      </c>
      <c r="BM98" s="145" t="s">
        <v>859</v>
      </c>
    </row>
    <row r="99" spans="2:65" s="1" customFormat="1" ht="10">
      <c r="B99" s="34"/>
      <c r="D99" s="147" t="s">
        <v>215</v>
      </c>
      <c r="F99" s="148" t="s">
        <v>2113</v>
      </c>
      <c r="I99" s="149"/>
      <c r="L99" s="34"/>
      <c r="M99" s="150"/>
      <c r="T99" s="55"/>
      <c r="AT99" s="19" t="s">
        <v>215</v>
      </c>
      <c r="AU99" s="19" t="s">
        <v>79</v>
      </c>
    </row>
    <row r="100" spans="2:65" s="1" customFormat="1" ht="45">
      <c r="B100" s="34"/>
      <c r="D100" s="147" t="s">
        <v>1551</v>
      </c>
      <c r="F100" s="205" t="s">
        <v>2114</v>
      </c>
      <c r="I100" s="149"/>
      <c r="L100" s="34"/>
      <c r="M100" s="150"/>
      <c r="T100" s="55"/>
      <c r="AT100" s="19" t="s">
        <v>1551</v>
      </c>
      <c r="AU100" s="19" t="s">
        <v>79</v>
      </c>
    </row>
    <row r="101" spans="2:65" s="1" customFormat="1" ht="16.5" customHeight="1">
      <c r="B101" s="34"/>
      <c r="C101" s="173" t="s">
        <v>92</v>
      </c>
      <c r="D101" s="173" t="s">
        <v>223</v>
      </c>
      <c r="E101" s="174" t="s">
        <v>2115</v>
      </c>
      <c r="F101" s="175" t="s">
        <v>2116</v>
      </c>
      <c r="G101" s="176" t="s">
        <v>2117</v>
      </c>
      <c r="H101" s="177">
        <v>2</v>
      </c>
      <c r="I101" s="178"/>
      <c r="J101" s="179">
        <f>ROUND(I101*H101,2)</f>
        <v>0</v>
      </c>
      <c r="K101" s="175" t="s">
        <v>331</v>
      </c>
      <c r="L101" s="180"/>
      <c r="M101" s="181" t="s">
        <v>19</v>
      </c>
      <c r="N101" s="182" t="s">
        <v>43</v>
      </c>
      <c r="P101" s="143">
        <f>O101*H101</f>
        <v>0</v>
      </c>
      <c r="Q101" s="143">
        <v>0</v>
      </c>
      <c r="R101" s="143">
        <f>Q101*H101</f>
        <v>0</v>
      </c>
      <c r="S101" s="143">
        <v>0</v>
      </c>
      <c r="T101" s="144">
        <f>S101*H101</f>
        <v>0</v>
      </c>
      <c r="AR101" s="145" t="s">
        <v>227</v>
      </c>
      <c r="AT101" s="145" t="s">
        <v>223</v>
      </c>
      <c r="AU101" s="145" t="s">
        <v>79</v>
      </c>
      <c r="AY101" s="19" t="s">
        <v>207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79</v>
      </c>
      <c r="BK101" s="146">
        <f>ROUND(I101*H101,2)</f>
        <v>0</v>
      </c>
      <c r="BL101" s="19" t="s">
        <v>111</v>
      </c>
      <c r="BM101" s="145" t="s">
        <v>871</v>
      </c>
    </row>
    <row r="102" spans="2:65" s="1" customFormat="1" ht="10">
      <c r="B102" s="34"/>
      <c r="D102" s="147" t="s">
        <v>215</v>
      </c>
      <c r="F102" s="148" t="s">
        <v>2116</v>
      </c>
      <c r="I102" s="149"/>
      <c r="L102" s="34"/>
      <c r="M102" s="150"/>
      <c r="T102" s="55"/>
      <c r="AT102" s="19" t="s">
        <v>215</v>
      </c>
      <c r="AU102" s="19" t="s">
        <v>79</v>
      </c>
    </row>
    <row r="103" spans="2:65" s="1" customFormat="1" ht="72">
      <c r="B103" s="34"/>
      <c r="D103" s="147" t="s">
        <v>1551</v>
      </c>
      <c r="F103" s="205" t="s">
        <v>2118</v>
      </c>
      <c r="I103" s="149"/>
      <c r="L103" s="34"/>
      <c r="M103" s="150"/>
      <c r="T103" s="55"/>
      <c r="AT103" s="19" t="s">
        <v>1551</v>
      </c>
      <c r="AU103" s="19" t="s">
        <v>79</v>
      </c>
    </row>
    <row r="104" spans="2:65" s="1" customFormat="1" ht="16.5" customHeight="1">
      <c r="B104" s="34"/>
      <c r="C104" s="173" t="s">
        <v>111</v>
      </c>
      <c r="D104" s="173" t="s">
        <v>223</v>
      </c>
      <c r="E104" s="174" t="s">
        <v>2119</v>
      </c>
      <c r="F104" s="175" t="s">
        <v>2120</v>
      </c>
      <c r="G104" s="176" t="s">
        <v>244</v>
      </c>
      <c r="H104" s="177">
        <v>1</v>
      </c>
      <c r="I104" s="178"/>
      <c r="J104" s="179">
        <f>ROUND(I104*H104,2)</f>
        <v>0</v>
      </c>
      <c r="K104" s="175" t="s">
        <v>331</v>
      </c>
      <c r="L104" s="180"/>
      <c r="M104" s="181" t="s">
        <v>19</v>
      </c>
      <c r="N104" s="18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227</v>
      </c>
      <c r="AT104" s="145" t="s">
        <v>223</v>
      </c>
      <c r="AU104" s="145" t="s">
        <v>79</v>
      </c>
      <c r="AY104" s="19" t="s">
        <v>207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79</v>
      </c>
      <c r="BK104" s="146">
        <f>ROUND(I104*H104,2)</f>
        <v>0</v>
      </c>
      <c r="BL104" s="19" t="s">
        <v>111</v>
      </c>
      <c r="BM104" s="145" t="s">
        <v>886</v>
      </c>
    </row>
    <row r="105" spans="2:65" s="1" customFormat="1" ht="10">
      <c r="B105" s="34"/>
      <c r="D105" s="147" t="s">
        <v>215</v>
      </c>
      <c r="F105" s="148" t="s">
        <v>2120</v>
      </c>
      <c r="I105" s="149"/>
      <c r="L105" s="34"/>
      <c r="M105" s="150"/>
      <c r="T105" s="55"/>
      <c r="AT105" s="19" t="s">
        <v>215</v>
      </c>
      <c r="AU105" s="19" t="s">
        <v>79</v>
      </c>
    </row>
    <row r="106" spans="2:65" s="1" customFormat="1" ht="90">
      <c r="B106" s="34"/>
      <c r="D106" s="147" t="s">
        <v>1551</v>
      </c>
      <c r="F106" s="205" t="s">
        <v>2121</v>
      </c>
      <c r="I106" s="149"/>
      <c r="L106" s="34"/>
      <c r="M106" s="150"/>
      <c r="T106" s="55"/>
      <c r="AT106" s="19" t="s">
        <v>1551</v>
      </c>
      <c r="AU106" s="19" t="s">
        <v>79</v>
      </c>
    </row>
    <row r="107" spans="2:65" s="1" customFormat="1" ht="16.5" customHeight="1">
      <c r="B107" s="34"/>
      <c r="C107" s="173" t="s">
        <v>241</v>
      </c>
      <c r="D107" s="173" t="s">
        <v>223</v>
      </c>
      <c r="E107" s="174" t="s">
        <v>2122</v>
      </c>
      <c r="F107" s="175" t="s">
        <v>2123</v>
      </c>
      <c r="G107" s="176" t="s">
        <v>244</v>
      </c>
      <c r="H107" s="177">
        <v>1</v>
      </c>
      <c r="I107" s="178"/>
      <c r="J107" s="179">
        <f>ROUND(I107*H107,2)</f>
        <v>0</v>
      </c>
      <c r="K107" s="175" t="s">
        <v>331</v>
      </c>
      <c r="L107" s="180"/>
      <c r="M107" s="181" t="s">
        <v>19</v>
      </c>
      <c r="N107" s="18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227</v>
      </c>
      <c r="AT107" s="145" t="s">
        <v>223</v>
      </c>
      <c r="AU107" s="145" t="s">
        <v>79</v>
      </c>
      <c r="AY107" s="19" t="s">
        <v>207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79</v>
      </c>
      <c r="BK107" s="146">
        <f>ROUND(I107*H107,2)</f>
        <v>0</v>
      </c>
      <c r="BL107" s="19" t="s">
        <v>111</v>
      </c>
      <c r="BM107" s="145" t="s">
        <v>603</v>
      </c>
    </row>
    <row r="108" spans="2:65" s="1" customFormat="1" ht="10">
      <c r="B108" s="34"/>
      <c r="D108" s="147" t="s">
        <v>215</v>
      </c>
      <c r="F108" s="148" t="s">
        <v>2123</v>
      </c>
      <c r="I108" s="149"/>
      <c r="L108" s="34"/>
      <c r="M108" s="150"/>
      <c r="T108" s="55"/>
      <c r="AT108" s="19" t="s">
        <v>215</v>
      </c>
      <c r="AU108" s="19" t="s">
        <v>79</v>
      </c>
    </row>
    <row r="109" spans="2:65" s="1" customFormat="1" ht="54">
      <c r="B109" s="34"/>
      <c r="D109" s="147" t="s">
        <v>1551</v>
      </c>
      <c r="F109" s="205" t="s">
        <v>2124</v>
      </c>
      <c r="I109" s="149"/>
      <c r="L109" s="34"/>
      <c r="M109" s="150"/>
      <c r="T109" s="55"/>
      <c r="AT109" s="19" t="s">
        <v>1551</v>
      </c>
      <c r="AU109" s="19" t="s">
        <v>79</v>
      </c>
    </row>
    <row r="110" spans="2:65" s="1" customFormat="1" ht="16.5" customHeight="1">
      <c r="B110" s="34"/>
      <c r="C110" s="173" t="s">
        <v>250</v>
      </c>
      <c r="D110" s="173" t="s">
        <v>223</v>
      </c>
      <c r="E110" s="174" t="s">
        <v>2125</v>
      </c>
      <c r="F110" s="175" t="s">
        <v>2126</v>
      </c>
      <c r="G110" s="176" t="s">
        <v>244</v>
      </c>
      <c r="H110" s="177">
        <v>1</v>
      </c>
      <c r="I110" s="178"/>
      <c r="J110" s="179">
        <f>ROUND(I110*H110,2)</f>
        <v>0</v>
      </c>
      <c r="K110" s="175" t="s">
        <v>331</v>
      </c>
      <c r="L110" s="180"/>
      <c r="M110" s="181" t="s">
        <v>19</v>
      </c>
      <c r="N110" s="182" t="s">
        <v>43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227</v>
      </c>
      <c r="AT110" s="145" t="s">
        <v>223</v>
      </c>
      <c r="AU110" s="145" t="s">
        <v>79</v>
      </c>
      <c r="AY110" s="19" t="s">
        <v>207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79</v>
      </c>
      <c r="BK110" s="146">
        <f>ROUND(I110*H110,2)</f>
        <v>0</v>
      </c>
      <c r="BL110" s="19" t="s">
        <v>111</v>
      </c>
      <c r="BM110" s="145" t="s">
        <v>681</v>
      </c>
    </row>
    <row r="111" spans="2:65" s="1" customFormat="1" ht="10">
      <c r="B111" s="34"/>
      <c r="D111" s="147" t="s">
        <v>215</v>
      </c>
      <c r="F111" s="148" t="s">
        <v>2126</v>
      </c>
      <c r="I111" s="149"/>
      <c r="L111" s="34"/>
      <c r="M111" s="150"/>
      <c r="T111" s="55"/>
      <c r="AT111" s="19" t="s">
        <v>215</v>
      </c>
      <c r="AU111" s="19" t="s">
        <v>79</v>
      </c>
    </row>
    <row r="112" spans="2:65" s="1" customFormat="1" ht="108">
      <c r="B112" s="34"/>
      <c r="D112" s="147" t="s">
        <v>1551</v>
      </c>
      <c r="F112" s="205" t="s">
        <v>2127</v>
      </c>
      <c r="I112" s="149"/>
      <c r="L112" s="34"/>
      <c r="M112" s="150"/>
      <c r="T112" s="55"/>
      <c r="AT112" s="19" t="s">
        <v>1551</v>
      </c>
      <c r="AU112" s="19" t="s">
        <v>79</v>
      </c>
    </row>
    <row r="113" spans="2:65" s="1" customFormat="1" ht="16.5" customHeight="1">
      <c r="B113" s="34"/>
      <c r="C113" s="173" t="s">
        <v>257</v>
      </c>
      <c r="D113" s="173" t="s">
        <v>223</v>
      </c>
      <c r="E113" s="174" t="s">
        <v>2128</v>
      </c>
      <c r="F113" s="175" t="s">
        <v>2129</v>
      </c>
      <c r="G113" s="176" t="s">
        <v>244</v>
      </c>
      <c r="H113" s="177">
        <v>1</v>
      </c>
      <c r="I113" s="178"/>
      <c r="J113" s="179">
        <f>ROUND(I113*H113,2)</f>
        <v>0</v>
      </c>
      <c r="K113" s="175" t="s">
        <v>331</v>
      </c>
      <c r="L113" s="180"/>
      <c r="M113" s="181" t="s">
        <v>19</v>
      </c>
      <c r="N113" s="182" t="s">
        <v>43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227</v>
      </c>
      <c r="AT113" s="145" t="s">
        <v>223</v>
      </c>
      <c r="AU113" s="145" t="s">
        <v>79</v>
      </c>
      <c r="AY113" s="19" t="s">
        <v>207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79</v>
      </c>
      <c r="BK113" s="146">
        <f>ROUND(I113*H113,2)</f>
        <v>0</v>
      </c>
      <c r="BL113" s="19" t="s">
        <v>111</v>
      </c>
      <c r="BM113" s="145" t="s">
        <v>812</v>
      </c>
    </row>
    <row r="114" spans="2:65" s="1" customFormat="1" ht="10">
      <c r="B114" s="34"/>
      <c r="D114" s="147" t="s">
        <v>215</v>
      </c>
      <c r="F114" s="148" t="s">
        <v>2129</v>
      </c>
      <c r="I114" s="149"/>
      <c r="L114" s="34"/>
      <c r="M114" s="150"/>
      <c r="T114" s="55"/>
      <c r="AT114" s="19" t="s">
        <v>215</v>
      </c>
      <c r="AU114" s="19" t="s">
        <v>79</v>
      </c>
    </row>
    <row r="115" spans="2:65" s="1" customFormat="1" ht="108">
      <c r="B115" s="34"/>
      <c r="D115" s="147" t="s">
        <v>1551</v>
      </c>
      <c r="F115" s="205" t="s">
        <v>2130</v>
      </c>
      <c r="I115" s="149"/>
      <c r="L115" s="34"/>
      <c r="M115" s="150"/>
      <c r="T115" s="55"/>
      <c r="AT115" s="19" t="s">
        <v>1551</v>
      </c>
      <c r="AU115" s="19" t="s">
        <v>79</v>
      </c>
    </row>
    <row r="116" spans="2:65" s="1" customFormat="1" ht="16.5" customHeight="1">
      <c r="B116" s="34"/>
      <c r="C116" s="173" t="s">
        <v>227</v>
      </c>
      <c r="D116" s="173" t="s">
        <v>223</v>
      </c>
      <c r="E116" s="174" t="s">
        <v>2131</v>
      </c>
      <c r="F116" s="175" t="s">
        <v>2132</v>
      </c>
      <c r="G116" s="176" t="s">
        <v>244</v>
      </c>
      <c r="H116" s="177">
        <v>1</v>
      </c>
      <c r="I116" s="178"/>
      <c r="J116" s="179">
        <f>ROUND(I116*H116,2)</f>
        <v>0</v>
      </c>
      <c r="K116" s="175" t="s">
        <v>331</v>
      </c>
      <c r="L116" s="180"/>
      <c r="M116" s="181" t="s">
        <v>19</v>
      </c>
      <c r="N116" s="182" t="s">
        <v>43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227</v>
      </c>
      <c r="AT116" s="145" t="s">
        <v>223</v>
      </c>
      <c r="AU116" s="145" t="s">
        <v>79</v>
      </c>
      <c r="AY116" s="19" t="s">
        <v>207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79</v>
      </c>
      <c r="BK116" s="146">
        <f>ROUND(I116*H116,2)</f>
        <v>0</v>
      </c>
      <c r="BL116" s="19" t="s">
        <v>111</v>
      </c>
      <c r="BM116" s="145" t="s">
        <v>929</v>
      </c>
    </row>
    <row r="117" spans="2:65" s="1" customFormat="1" ht="10">
      <c r="B117" s="34"/>
      <c r="D117" s="147" t="s">
        <v>215</v>
      </c>
      <c r="F117" s="148" t="s">
        <v>2132</v>
      </c>
      <c r="I117" s="149"/>
      <c r="L117" s="34"/>
      <c r="M117" s="150"/>
      <c r="T117" s="55"/>
      <c r="AT117" s="19" t="s">
        <v>215</v>
      </c>
      <c r="AU117" s="19" t="s">
        <v>79</v>
      </c>
    </row>
    <row r="118" spans="2:65" s="1" customFormat="1" ht="27">
      <c r="B118" s="34"/>
      <c r="D118" s="147" t="s">
        <v>1551</v>
      </c>
      <c r="F118" s="205" t="s">
        <v>2133</v>
      </c>
      <c r="I118" s="149"/>
      <c r="L118" s="34"/>
      <c r="M118" s="150"/>
      <c r="T118" s="55"/>
      <c r="AT118" s="19" t="s">
        <v>1551</v>
      </c>
      <c r="AU118" s="19" t="s">
        <v>79</v>
      </c>
    </row>
    <row r="119" spans="2:65" s="1" customFormat="1" ht="16.5" customHeight="1">
      <c r="B119" s="34"/>
      <c r="C119" s="173" t="s">
        <v>272</v>
      </c>
      <c r="D119" s="173" t="s">
        <v>223</v>
      </c>
      <c r="E119" s="174" t="s">
        <v>2134</v>
      </c>
      <c r="F119" s="175" t="s">
        <v>2135</v>
      </c>
      <c r="G119" s="176" t="s">
        <v>244</v>
      </c>
      <c r="H119" s="177">
        <v>1</v>
      </c>
      <c r="I119" s="178"/>
      <c r="J119" s="179">
        <f>ROUND(I119*H119,2)</f>
        <v>0</v>
      </c>
      <c r="K119" s="175" t="s">
        <v>331</v>
      </c>
      <c r="L119" s="180"/>
      <c r="M119" s="181" t="s">
        <v>19</v>
      </c>
      <c r="N119" s="182" t="s">
        <v>43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227</v>
      </c>
      <c r="AT119" s="145" t="s">
        <v>223</v>
      </c>
      <c r="AU119" s="145" t="s">
        <v>79</v>
      </c>
      <c r="AY119" s="19" t="s">
        <v>207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79</v>
      </c>
      <c r="BK119" s="146">
        <f>ROUND(I119*H119,2)</f>
        <v>0</v>
      </c>
      <c r="BL119" s="19" t="s">
        <v>111</v>
      </c>
      <c r="BM119" s="145" t="s">
        <v>947</v>
      </c>
    </row>
    <row r="120" spans="2:65" s="1" customFormat="1" ht="10">
      <c r="B120" s="34"/>
      <c r="D120" s="147" t="s">
        <v>215</v>
      </c>
      <c r="F120" s="148" t="s">
        <v>2135</v>
      </c>
      <c r="I120" s="149"/>
      <c r="L120" s="34"/>
      <c r="M120" s="150"/>
      <c r="T120" s="55"/>
      <c r="AT120" s="19" t="s">
        <v>215</v>
      </c>
      <c r="AU120" s="19" t="s">
        <v>79</v>
      </c>
    </row>
    <row r="121" spans="2:65" s="1" customFormat="1" ht="108">
      <c r="B121" s="34"/>
      <c r="D121" s="147" t="s">
        <v>1551</v>
      </c>
      <c r="F121" s="205" t="s">
        <v>2136</v>
      </c>
      <c r="I121" s="149"/>
      <c r="L121" s="34"/>
      <c r="M121" s="150"/>
      <c r="T121" s="55"/>
      <c r="AT121" s="19" t="s">
        <v>1551</v>
      </c>
      <c r="AU121" s="19" t="s">
        <v>79</v>
      </c>
    </row>
    <row r="122" spans="2:65" s="1" customFormat="1" ht="16.5" customHeight="1">
      <c r="B122" s="34"/>
      <c r="C122" s="173" t="s">
        <v>282</v>
      </c>
      <c r="D122" s="173" t="s">
        <v>223</v>
      </c>
      <c r="E122" s="174" t="s">
        <v>2137</v>
      </c>
      <c r="F122" s="175" t="s">
        <v>2138</v>
      </c>
      <c r="G122" s="176" t="s">
        <v>244</v>
      </c>
      <c r="H122" s="177">
        <v>2</v>
      </c>
      <c r="I122" s="178"/>
      <c r="J122" s="179">
        <f>ROUND(I122*H122,2)</f>
        <v>0</v>
      </c>
      <c r="K122" s="175" t="s">
        <v>331</v>
      </c>
      <c r="L122" s="180"/>
      <c r="M122" s="181" t="s">
        <v>19</v>
      </c>
      <c r="N122" s="182" t="s">
        <v>43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227</v>
      </c>
      <c r="AT122" s="145" t="s">
        <v>223</v>
      </c>
      <c r="AU122" s="145" t="s">
        <v>79</v>
      </c>
      <c r="AY122" s="19" t="s">
        <v>207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9" t="s">
        <v>79</v>
      </c>
      <c r="BK122" s="146">
        <f>ROUND(I122*H122,2)</f>
        <v>0</v>
      </c>
      <c r="BL122" s="19" t="s">
        <v>111</v>
      </c>
      <c r="BM122" s="145" t="s">
        <v>961</v>
      </c>
    </row>
    <row r="123" spans="2:65" s="1" customFormat="1" ht="10">
      <c r="B123" s="34"/>
      <c r="D123" s="147" t="s">
        <v>215</v>
      </c>
      <c r="F123" s="148" t="s">
        <v>2138</v>
      </c>
      <c r="I123" s="149"/>
      <c r="L123" s="34"/>
      <c r="M123" s="150"/>
      <c r="T123" s="55"/>
      <c r="AT123" s="19" t="s">
        <v>215</v>
      </c>
      <c r="AU123" s="19" t="s">
        <v>79</v>
      </c>
    </row>
    <row r="124" spans="2:65" s="1" customFormat="1" ht="54">
      <c r="B124" s="34"/>
      <c r="D124" s="147" t="s">
        <v>1551</v>
      </c>
      <c r="F124" s="205" t="s">
        <v>2139</v>
      </c>
      <c r="I124" s="149"/>
      <c r="L124" s="34"/>
      <c r="M124" s="150"/>
      <c r="T124" s="55"/>
      <c r="AT124" s="19" t="s">
        <v>1551</v>
      </c>
      <c r="AU124" s="19" t="s">
        <v>79</v>
      </c>
    </row>
    <row r="125" spans="2:65" s="1" customFormat="1" ht="16.5" customHeight="1">
      <c r="B125" s="34"/>
      <c r="C125" s="173" t="s">
        <v>292</v>
      </c>
      <c r="D125" s="173" t="s">
        <v>223</v>
      </c>
      <c r="E125" s="174" t="s">
        <v>2140</v>
      </c>
      <c r="F125" s="175" t="s">
        <v>2141</v>
      </c>
      <c r="G125" s="176" t="s">
        <v>244</v>
      </c>
      <c r="H125" s="177">
        <v>2</v>
      </c>
      <c r="I125" s="178"/>
      <c r="J125" s="179">
        <f>ROUND(I125*H125,2)</f>
        <v>0</v>
      </c>
      <c r="K125" s="175" t="s">
        <v>331</v>
      </c>
      <c r="L125" s="180"/>
      <c r="M125" s="181" t="s">
        <v>19</v>
      </c>
      <c r="N125" s="182" t="s">
        <v>43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227</v>
      </c>
      <c r="AT125" s="145" t="s">
        <v>223</v>
      </c>
      <c r="AU125" s="145" t="s">
        <v>79</v>
      </c>
      <c r="AY125" s="19" t="s">
        <v>207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79</v>
      </c>
      <c r="BK125" s="146">
        <f>ROUND(I125*H125,2)</f>
        <v>0</v>
      </c>
      <c r="BL125" s="19" t="s">
        <v>111</v>
      </c>
      <c r="BM125" s="145" t="s">
        <v>971</v>
      </c>
    </row>
    <row r="126" spans="2:65" s="1" customFormat="1" ht="10">
      <c r="B126" s="34"/>
      <c r="D126" s="147" t="s">
        <v>215</v>
      </c>
      <c r="F126" s="148" t="s">
        <v>2141</v>
      </c>
      <c r="I126" s="149"/>
      <c r="L126" s="34"/>
      <c r="M126" s="150"/>
      <c r="T126" s="55"/>
      <c r="AT126" s="19" t="s">
        <v>215</v>
      </c>
      <c r="AU126" s="19" t="s">
        <v>79</v>
      </c>
    </row>
    <row r="127" spans="2:65" s="1" customFormat="1" ht="36">
      <c r="B127" s="34"/>
      <c r="D127" s="147" t="s">
        <v>1551</v>
      </c>
      <c r="F127" s="205" t="s">
        <v>2142</v>
      </c>
      <c r="I127" s="149"/>
      <c r="L127" s="34"/>
      <c r="M127" s="150"/>
      <c r="T127" s="55"/>
      <c r="AT127" s="19" t="s">
        <v>1551</v>
      </c>
      <c r="AU127" s="19" t="s">
        <v>79</v>
      </c>
    </row>
    <row r="128" spans="2:65" s="1" customFormat="1" ht="16.5" customHeight="1">
      <c r="B128" s="34"/>
      <c r="C128" s="173" t="s">
        <v>8</v>
      </c>
      <c r="D128" s="173" t="s">
        <v>223</v>
      </c>
      <c r="E128" s="174" t="s">
        <v>2143</v>
      </c>
      <c r="F128" s="175" t="s">
        <v>2144</v>
      </c>
      <c r="G128" s="176" t="s">
        <v>244</v>
      </c>
      <c r="H128" s="177">
        <v>1</v>
      </c>
      <c r="I128" s="178"/>
      <c r="J128" s="179">
        <f>ROUND(I128*H128,2)</f>
        <v>0</v>
      </c>
      <c r="K128" s="175" t="s">
        <v>331</v>
      </c>
      <c r="L128" s="180"/>
      <c r="M128" s="181" t="s">
        <v>19</v>
      </c>
      <c r="N128" s="18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227</v>
      </c>
      <c r="AT128" s="145" t="s">
        <v>223</v>
      </c>
      <c r="AU128" s="145" t="s">
        <v>79</v>
      </c>
      <c r="AY128" s="19" t="s">
        <v>207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9" t="s">
        <v>79</v>
      </c>
      <c r="BK128" s="146">
        <f>ROUND(I128*H128,2)</f>
        <v>0</v>
      </c>
      <c r="BL128" s="19" t="s">
        <v>111</v>
      </c>
      <c r="BM128" s="145" t="s">
        <v>980</v>
      </c>
    </row>
    <row r="129" spans="2:65" s="1" customFormat="1" ht="10">
      <c r="B129" s="34"/>
      <c r="D129" s="147" t="s">
        <v>215</v>
      </c>
      <c r="F129" s="148" t="s">
        <v>2144</v>
      </c>
      <c r="I129" s="149"/>
      <c r="L129" s="34"/>
      <c r="M129" s="150"/>
      <c r="T129" s="55"/>
      <c r="AT129" s="19" t="s">
        <v>215</v>
      </c>
      <c r="AU129" s="19" t="s">
        <v>79</v>
      </c>
    </row>
    <row r="130" spans="2:65" s="1" customFormat="1" ht="63">
      <c r="B130" s="34"/>
      <c r="D130" s="147" t="s">
        <v>1551</v>
      </c>
      <c r="F130" s="205" t="s">
        <v>2145</v>
      </c>
      <c r="I130" s="149"/>
      <c r="L130" s="34"/>
      <c r="M130" s="150"/>
      <c r="T130" s="55"/>
      <c r="AT130" s="19" t="s">
        <v>1551</v>
      </c>
      <c r="AU130" s="19" t="s">
        <v>79</v>
      </c>
    </row>
    <row r="131" spans="2:65" s="1" customFormat="1" ht="16.5" customHeight="1">
      <c r="B131" s="34"/>
      <c r="C131" s="173" t="s">
        <v>328</v>
      </c>
      <c r="D131" s="173" t="s">
        <v>223</v>
      </c>
      <c r="E131" s="174" t="s">
        <v>2146</v>
      </c>
      <c r="F131" s="175" t="s">
        <v>2147</v>
      </c>
      <c r="G131" s="176" t="s">
        <v>244</v>
      </c>
      <c r="H131" s="177">
        <v>2</v>
      </c>
      <c r="I131" s="178"/>
      <c r="J131" s="179">
        <f>ROUND(I131*H131,2)</f>
        <v>0</v>
      </c>
      <c r="K131" s="175" t="s">
        <v>331</v>
      </c>
      <c r="L131" s="180"/>
      <c r="M131" s="181" t="s">
        <v>19</v>
      </c>
      <c r="N131" s="18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227</v>
      </c>
      <c r="AT131" s="145" t="s">
        <v>223</v>
      </c>
      <c r="AU131" s="145" t="s">
        <v>79</v>
      </c>
      <c r="AY131" s="19" t="s">
        <v>207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79</v>
      </c>
      <c r="BK131" s="146">
        <f>ROUND(I131*H131,2)</f>
        <v>0</v>
      </c>
      <c r="BL131" s="19" t="s">
        <v>111</v>
      </c>
      <c r="BM131" s="145" t="s">
        <v>988</v>
      </c>
    </row>
    <row r="132" spans="2:65" s="1" customFormat="1" ht="10">
      <c r="B132" s="34"/>
      <c r="D132" s="147" t="s">
        <v>215</v>
      </c>
      <c r="F132" s="148" t="s">
        <v>2147</v>
      </c>
      <c r="I132" s="149"/>
      <c r="L132" s="34"/>
      <c r="M132" s="150"/>
      <c r="T132" s="55"/>
      <c r="AT132" s="19" t="s">
        <v>215</v>
      </c>
      <c r="AU132" s="19" t="s">
        <v>79</v>
      </c>
    </row>
    <row r="133" spans="2:65" s="1" customFormat="1" ht="63">
      <c r="B133" s="34"/>
      <c r="D133" s="147" t="s">
        <v>1551</v>
      </c>
      <c r="F133" s="205" t="s">
        <v>2148</v>
      </c>
      <c r="I133" s="149"/>
      <c r="L133" s="34"/>
      <c r="M133" s="150"/>
      <c r="T133" s="55"/>
      <c r="AT133" s="19" t="s">
        <v>1551</v>
      </c>
      <c r="AU133" s="19" t="s">
        <v>79</v>
      </c>
    </row>
    <row r="134" spans="2:65" s="1" customFormat="1" ht="16.5" customHeight="1">
      <c r="B134" s="34"/>
      <c r="C134" s="173" t="s">
        <v>342</v>
      </c>
      <c r="D134" s="173" t="s">
        <v>223</v>
      </c>
      <c r="E134" s="174" t="s">
        <v>2149</v>
      </c>
      <c r="F134" s="175" t="s">
        <v>2150</v>
      </c>
      <c r="G134" s="176" t="s">
        <v>244</v>
      </c>
      <c r="H134" s="177">
        <v>1</v>
      </c>
      <c r="I134" s="178"/>
      <c r="J134" s="179">
        <f>ROUND(I134*H134,2)</f>
        <v>0</v>
      </c>
      <c r="K134" s="175" t="s">
        <v>331</v>
      </c>
      <c r="L134" s="180"/>
      <c r="M134" s="181" t="s">
        <v>19</v>
      </c>
      <c r="N134" s="182" t="s">
        <v>43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227</v>
      </c>
      <c r="AT134" s="145" t="s">
        <v>223</v>
      </c>
      <c r="AU134" s="145" t="s">
        <v>79</v>
      </c>
      <c r="AY134" s="19" t="s">
        <v>207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9" t="s">
        <v>79</v>
      </c>
      <c r="BK134" s="146">
        <f>ROUND(I134*H134,2)</f>
        <v>0</v>
      </c>
      <c r="BL134" s="19" t="s">
        <v>111</v>
      </c>
      <c r="BM134" s="145" t="s">
        <v>998</v>
      </c>
    </row>
    <row r="135" spans="2:65" s="1" customFormat="1" ht="10">
      <c r="B135" s="34"/>
      <c r="D135" s="147" t="s">
        <v>215</v>
      </c>
      <c r="F135" s="148" t="s">
        <v>2150</v>
      </c>
      <c r="I135" s="149"/>
      <c r="L135" s="34"/>
      <c r="M135" s="150"/>
      <c r="T135" s="55"/>
      <c r="AT135" s="19" t="s">
        <v>215</v>
      </c>
      <c r="AU135" s="19" t="s">
        <v>79</v>
      </c>
    </row>
    <row r="136" spans="2:65" s="1" customFormat="1" ht="63">
      <c r="B136" s="34"/>
      <c r="D136" s="147" t="s">
        <v>1551</v>
      </c>
      <c r="F136" s="205" t="s">
        <v>2151</v>
      </c>
      <c r="I136" s="149"/>
      <c r="L136" s="34"/>
      <c r="M136" s="150"/>
      <c r="T136" s="55"/>
      <c r="AT136" s="19" t="s">
        <v>1551</v>
      </c>
      <c r="AU136" s="19" t="s">
        <v>79</v>
      </c>
    </row>
    <row r="137" spans="2:65" s="1" customFormat="1" ht="16.5" customHeight="1">
      <c r="B137" s="34"/>
      <c r="C137" s="173" t="s">
        <v>347</v>
      </c>
      <c r="D137" s="173" t="s">
        <v>223</v>
      </c>
      <c r="E137" s="174" t="s">
        <v>2152</v>
      </c>
      <c r="F137" s="175" t="s">
        <v>2153</v>
      </c>
      <c r="G137" s="176" t="s">
        <v>244</v>
      </c>
      <c r="H137" s="177">
        <v>1</v>
      </c>
      <c r="I137" s="178"/>
      <c r="J137" s="179">
        <f>ROUND(I137*H137,2)</f>
        <v>0</v>
      </c>
      <c r="K137" s="175" t="s">
        <v>331</v>
      </c>
      <c r="L137" s="180"/>
      <c r="M137" s="181" t="s">
        <v>19</v>
      </c>
      <c r="N137" s="182" t="s">
        <v>43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227</v>
      </c>
      <c r="AT137" s="145" t="s">
        <v>223</v>
      </c>
      <c r="AU137" s="145" t="s">
        <v>79</v>
      </c>
      <c r="AY137" s="19" t="s">
        <v>207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79</v>
      </c>
      <c r="BK137" s="146">
        <f>ROUND(I137*H137,2)</f>
        <v>0</v>
      </c>
      <c r="BL137" s="19" t="s">
        <v>111</v>
      </c>
      <c r="BM137" s="145" t="s">
        <v>1011</v>
      </c>
    </row>
    <row r="138" spans="2:65" s="1" customFormat="1" ht="10">
      <c r="B138" s="34"/>
      <c r="D138" s="147" t="s">
        <v>215</v>
      </c>
      <c r="F138" s="148" t="s">
        <v>2153</v>
      </c>
      <c r="I138" s="149"/>
      <c r="L138" s="34"/>
      <c r="M138" s="150"/>
      <c r="T138" s="55"/>
      <c r="AT138" s="19" t="s">
        <v>215</v>
      </c>
      <c r="AU138" s="19" t="s">
        <v>79</v>
      </c>
    </row>
    <row r="139" spans="2:65" s="1" customFormat="1" ht="54">
      <c r="B139" s="34"/>
      <c r="D139" s="147" t="s">
        <v>1551</v>
      </c>
      <c r="F139" s="205" t="s">
        <v>2154</v>
      </c>
      <c r="I139" s="149"/>
      <c r="L139" s="34"/>
      <c r="M139" s="150"/>
      <c r="T139" s="55"/>
      <c r="AT139" s="19" t="s">
        <v>1551</v>
      </c>
      <c r="AU139" s="19" t="s">
        <v>79</v>
      </c>
    </row>
    <row r="140" spans="2:65" s="1" customFormat="1" ht="16.5" customHeight="1">
      <c r="B140" s="34"/>
      <c r="C140" s="173" t="s">
        <v>351</v>
      </c>
      <c r="D140" s="173" t="s">
        <v>223</v>
      </c>
      <c r="E140" s="174" t="s">
        <v>2155</v>
      </c>
      <c r="F140" s="175" t="s">
        <v>2156</v>
      </c>
      <c r="G140" s="176" t="s">
        <v>244</v>
      </c>
      <c r="H140" s="177">
        <v>1</v>
      </c>
      <c r="I140" s="178"/>
      <c r="J140" s="179">
        <f>ROUND(I140*H140,2)</f>
        <v>0</v>
      </c>
      <c r="K140" s="175" t="s">
        <v>331</v>
      </c>
      <c r="L140" s="180"/>
      <c r="M140" s="181" t="s">
        <v>19</v>
      </c>
      <c r="N140" s="18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227</v>
      </c>
      <c r="AT140" s="145" t="s">
        <v>223</v>
      </c>
      <c r="AU140" s="145" t="s">
        <v>79</v>
      </c>
      <c r="AY140" s="19" t="s">
        <v>207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79</v>
      </c>
      <c r="BK140" s="146">
        <f>ROUND(I140*H140,2)</f>
        <v>0</v>
      </c>
      <c r="BL140" s="19" t="s">
        <v>111</v>
      </c>
      <c r="BM140" s="145" t="s">
        <v>1021</v>
      </c>
    </row>
    <row r="141" spans="2:65" s="1" customFormat="1" ht="10">
      <c r="B141" s="34"/>
      <c r="D141" s="147" t="s">
        <v>215</v>
      </c>
      <c r="F141" s="148" t="s">
        <v>2156</v>
      </c>
      <c r="I141" s="149"/>
      <c r="L141" s="34"/>
      <c r="M141" s="150"/>
      <c r="T141" s="55"/>
      <c r="AT141" s="19" t="s">
        <v>215</v>
      </c>
      <c r="AU141" s="19" t="s">
        <v>79</v>
      </c>
    </row>
    <row r="142" spans="2:65" s="1" customFormat="1" ht="27">
      <c r="B142" s="34"/>
      <c r="D142" s="147" t="s">
        <v>1551</v>
      </c>
      <c r="F142" s="205" t="s">
        <v>2157</v>
      </c>
      <c r="I142" s="149"/>
      <c r="L142" s="34"/>
      <c r="M142" s="150"/>
      <c r="T142" s="55"/>
      <c r="AT142" s="19" t="s">
        <v>1551</v>
      </c>
      <c r="AU142" s="19" t="s">
        <v>79</v>
      </c>
    </row>
    <row r="143" spans="2:65" s="1" customFormat="1" ht="16.5" customHeight="1">
      <c r="B143" s="34"/>
      <c r="C143" s="173" t="s">
        <v>355</v>
      </c>
      <c r="D143" s="173" t="s">
        <v>223</v>
      </c>
      <c r="E143" s="174" t="s">
        <v>2158</v>
      </c>
      <c r="F143" s="175" t="s">
        <v>2159</v>
      </c>
      <c r="G143" s="176" t="s">
        <v>244</v>
      </c>
      <c r="H143" s="177">
        <v>1</v>
      </c>
      <c r="I143" s="178"/>
      <c r="J143" s="179">
        <f>ROUND(I143*H143,2)</f>
        <v>0</v>
      </c>
      <c r="K143" s="175" t="s">
        <v>331</v>
      </c>
      <c r="L143" s="180"/>
      <c r="M143" s="181" t="s">
        <v>19</v>
      </c>
      <c r="N143" s="182" t="s">
        <v>43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227</v>
      </c>
      <c r="AT143" s="145" t="s">
        <v>223</v>
      </c>
      <c r="AU143" s="145" t="s">
        <v>79</v>
      </c>
      <c r="AY143" s="19" t="s">
        <v>207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9" t="s">
        <v>79</v>
      </c>
      <c r="BK143" s="146">
        <f>ROUND(I143*H143,2)</f>
        <v>0</v>
      </c>
      <c r="BL143" s="19" t="s">
        <v>111</v>
      </c>
      <c r="BM143" s="145" t="s">
        <v>1031</v>
      </c>
    </row>
    <row r="144" spans="2:65" s="1" customFormat="1" ht="10">
      <c r="B144" s="34"/>
      <c r="D144" s="147" t="s">
        <v>215</v>
      </c>
      <c r="F144" s="148" t="s">
        <v>2159</v>
      </c>
      <c r="I144" s="149"/>
      <c r="L144" s="34"/>
      <c r="M144" s="150"/>
      <c r="T144" s="55"/>
      <c r="AT144" s="19" t="s">
        <v>215</v>
      </c>
      <c r="AU144" s="19" t="s">
        <v>79</v>
      </c>
    </row>
    <row r="145" spans="2:65" s="1" customFormat="1" ht="36">
      <c r="B145" s="34"/>
      <c r="D145" s="147" t="s">
        <v>1551</v>
      </c>
      <c r="F145" s="205" t="s">
        <v>2160</v>
      </c>
      <c r="I145" s="149"/>
      <c r="L145" s="34"/>
      <c r="M145" s="150"/>
      <c r="T145" s="55"/>
      <c r="AT145" s="19" t="s">
        <v>1551</v>
      </c>
      <c r="AU145" s="19" t="s">
        <v>79</v>
      </c>
    </row>
    <row r="146" spans="2:65" s="1" customFormat="1" ht="16.5" customHeight="1">
      <c r="B146" s="34"/>
      <c r="C146" s="173" t="s">
        <v>359</v>
      </c>
      <c r="D146" s="173" t="s">
        <v>223</v>
      </c>
      <c r="E146" s="174" t="s">
        <v>2161</v>
      </c>
      <c r="F146" s="175" t="s">
        <v>2162</v>
      </c>
      <c r="G146" s="176" t="s">
        <v>244</v>
      </c>
      <c r="H146" s="177">
        <v>2</v>
      </c>
      <c r="I146" s="178"/>
      <c r="J146" s="179">
        <f>ROUND(I146*H146,2)</f>
        <v>0</v>
      </c>
      <c r="K146" s="175" t="s">
        <v>331</v>
      </c>
      <c r="L146" s="180"/>
      <c r="M146" s="181" t="s">
        <v>19</v>
      </c>
      <c r="N146" s="18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227</v>
      </c>
      <c r="AT146" s="145" t="s">
        <v>223</v>
      </c>
      <c r="AU146" s="145" t="s">
        <v>79</v>
      </c>
      <c r="AY146" s="19" t="s">
        <v>207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9" t="s">
        <v>79</v>
      </c>
      <c r="BK146" s="146">
        <f>ROUND(I146*H146,2)</f>
        <v>0</v>
      </c>
      <c r="BL146" s="19" t="s">
        <v>111</v>
      </c>
      <c r="BM146" s="145" t="s">
        <v>1041</v>
      </c>
    </row>
    <row r="147" spans="2:65" s="1" customFormat="1" ht="10">
      <c r="B147" s="34"/>
      <c r="D147" s="147" t="s">
        <v>215</v>
      </c>
      <c r="F147" s="148" t="s">
        <v>2162</v>
      </c>
      <c r="I147" s="149"/>
      <c r="L147" s="34"/>
      <c r="M147" s="150"/>
      <c r="T147" s="55"/>
      <c r="AT147" s="19" t="s">
        <v>215</v>
      </c>
      <c r="AU147" s="19" t="s">
        <v>79</v>
      </c>
    </row>
    <row r="148" spans="2:65" s="1" customFormat="1" ht="36">
      <c r="B148" s="34"/>
      <c r="D148" s="147" t="s">
        <v>1551</v>
      </c>
      <c r="F148" s="205" t="s">
        <v>2163</v>
      </c>
      <c r="I148" s="149"/>
      <c r="L148" s="34"/>
      <c r="M148" s="150"/>
      <c r="T148" s="55"/>
      <c r="AT148" s="19" t="s">
        <v>1551</v>
      </c>
      <c r="AU148" s="19" t="s">
        <v>79</v>
      </c>
    </row>
    <row r="149" spans="2:65" s="1" customFormat="1" ht="16.5" customHeight="1">
      <c r="B149" s="34"/>
      <c r="C149" s="173" t="s">
        <v>363</v>
      </c>
      <c r="D149" s="173" t="s">
        <v>223</v>
      </c>
      <c r="E149" s="174" t="s">
        <v>2164</v>
      </c>
      <c r="F149" s="175" t="s">
        <v>2165</v>
      </c>
      <c r="G149" s="176" t="s">
        <v>244</v>
      </c>
      <c r="H149" s="177">
        <v>1</v>
      </c>
      <c r="I149" s="178"/>
      <c r="J149" s="179">
        <f>ROUND(I149*H149,2)</f>
        <v>0</v>
      </c>
      <c r="K149" s="175" t="s">
        <v>331</v>
      </c>
      <c r="L149" s="180"/>
      <c r="M149" s="181" t="s">
        <v>19</v>
      </c>
      <c r="N149" s="18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227</v>
      </c>
      <c r="AT149" s="145" t="s">
        <v>223</v>
      </c>
      <c r="AU149" s="145" t="s">
        <v>79</v>
      </c>
      <c r="AY149" s="19" t="s">
        <v>207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9" t="s">
        <v>79</v>
      </c>
      <c r="BK149" s="146">
        <f>ROUND(I149*H149,2)</f>
        <v>0</v>
      </c>
      <c r="BL149" s="19" t="s">
        <v>111</v>
      </c>
      <c r="BM149" s="145" t="s">
        <v>1055</v>
      </c>
    </row>
    <row r="150" spans="2:65" s="1" customFormat="1" ht="10">
      <c r="B150" s="34"/>
      <c r="D150" s="147" t="s">
        <v>215</v>
      </c>
      <c r="F150" s="148" t="s">
        <v>2165</v>
      </c>
      <c r="I150" s="149"/>
      <c r="L150" s="34"/>
      <c r="M150" s="150"/>
      <c r="T150" s="55"/>
      <c r="AT150" s="19" t="s">
        <v>215</v>
      </c>
      <c r="AU150" s="19" t="s">
        <v>79</v>
      </c>
    </row>
    <row r="151" spans="2:65" s="1" customFormat="1" ht="81">
      <c r="B151" s="34"/>
      <c r="D151" s="147" t="s">
        <v>1551</v>
      </c>
      <c r="F151" s="205" t="s">
        <v>2166</v>
      </c>
      <c r="I151" s="149"/>
      <c r="L151" s="34"/>
      <c r="M151" s="150"/>
      <c r="T151" s="55"/>
      <c r="AT151" s="19" t="s">
        <v>1551</v>
      </c>
      <c r="AU151" s="19" t="s">
        <v>79</v>
      </c>
    </row>
    <row r="152" spans="2:65" s="1" customFormat="1" ht="16.5" customHeight="1">
      <c r="B152" s="34"/>
      <c r="C152" s="173" t="s">
        <v>367</v>
      </c>
      <c r="D152" s="173" t="s">
        <v>223</v>
      </c>
      <c r="E152" s="174" t="s">
        <v>2167</v>
      </c>
      <c r="F152" s="175" t="s">
        <v>2168</v>
      </c>
      <c r="G152" s="176" t="s">
        <v>244</v>
      </c>
      <c r="H152" s="177">
        <v>2</v>
      </c>
      <c r="I152" s="178"/>
      <c r="J152" s="179">
        <f>ROUND(I152*H152,2)</f>
        <v>0</v>
      </c>
      <c r="K152" s="175" t="s">
        <v>331</v>
      </c>
      <c r="L152" s="180"/>
      <c r="M152" s="181" t="s">
        <v>19</v>
      </c>
      <c r="N152" s="18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227</v>
      </c>
      <c r="AT152" s="145" t="s">
        <v>223</v>
      </c>
      <c r="AU152" s="145" t="s">
        <v>79</v>
      </c>
      <c r="AY152" s="19" t="s">
        <v>207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9" t="s">
        <v>79</v>
      </c>
      <c r="BK152" s="146">
        <f>ROUND(I152*H152,2)</f>
        <v>0</v>
      </c>
      <c r="BL152" s="19" t="s">
        <v>111</v>
      </c>
      <c r="BM152" s="145" t="s">
        <v>1067</v>
      </c>
    </row>
    <row r="153" spans="2:65" s="1" customFormat="1" ht="10">
      <c r="B153" s="34"/>
      <c r="D153" s="147" t="s">
        <v>215</v>
      </c>
      <c r="F153" s="148" t="s">
        <v>2168</v>
      </c>
      <c r="I153" s="149"/>
      <c r="L153" s="34"/>
      <c r="M153" s="150"/>
      <c r="T153" s="55"/>
      <c r="AT153" s="19" t="s">
        <v>215</v>
      </c>
      <c r="AU153" s="19" t="s">
        <v>79</v>
      </c>
    </row>
    <row r="154" spans="2:65" s="1" customFormat="1" ht="99">
      <c r="B154" s="34"/>
      <c r="D154" s="147" t="s">
        <v>1551</v>
      </c>
      <c r="F154" s="205" t="s">
        <v>2169</v>
      </c>
      <c r="I154" s="149"/>
      <c r="L154" s="34"/>
      <c r="M154" s="150"/>
      <c r="T154" s="55"/>
      <c r="AT154" s="19" t="s">
        <v>1551</v>
      </c>
      <c r="AU154" s="19" t="s">
        <v>79</v>
      </c>
    </row>
    <row r="155" spans="2:65" s="1" customFormat="1" ht="16.5" customHeight="1">
      <c r="B155" s="34"/>
      <c r="C155" s="173" t="s">
        <v>7</v>
      </c>
      <c r="D155" s="173" t="s">
        <v>223</v>
      </c>
      <c r="E155" s="174" t="s">
        <v>2170</v>
      </c>
      <c r="F155" s="175" t="s">
        <v>2171</v>
      </c>
      <c r="G155" s="176" t="s">
        <v>244</v>
      </c>
      <c r="H155" s="177">
        <v>1</v>
      </c>
      <c r="I155" s="178"/>
      <c r="J155" s="179">
        <f>ROUND(I155*H155,2)</f>
        <v>0</v>
      </c>
      <c r="K155" s="175" t="s">
        <v>331</v>
      </c>
      <c r="L155" s="180"/>
      <c r="M155" s="181" t="s">
        <v>19</v>
      </c>
      <c r="N155" s="182" t="s">
        <v>43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227</v>
      </c>
      <c r="AT155" s="145" t="s">
        <v>223</v>
      </c>
      <c r="AU155" s="145" t="s">
        <v>79</v>
      </c>
      <c r="AY155" s="19" t="s">
        <v>207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9" t="s">
        <v>79</v>
      </c>
      <c r="BK155" s="146">
        <f>ROUND(I155*H155,2)</f>
        <v>0</v>
      </c>
      <c r="BL155" s="19" t="s">
        <v>111</v>
      </c>
      <c r="BM155" s="145" t="s">
        <v>1080</v>
      </c>
    </row>
    <row r="156" spans="2:65" s="1" customFormat="1" ht="10">
      <c r="B156" s="34"/>
      <c r="D156" s="147" t="s">
        <v>215</v>
      </c>
      <c r="F156" s="148" t="s">
        <v>2171</v>
      </c>
      <c r="I156" s="149"/>
      <c r="L156" s="34"/>
      <c r="M156" s="150"/>
      <c r="T156" s="55"/>
      <c r="AT156" s="19" t="s">
        <v>215</v>
      </c>
      <c r="AU156" s="19" t="s">
        <v>79</v>
      </c>
    </row>
    <row r="157" spans="2:65" s="1" customFormat="1" ht="27">
      <c r="B157" s="34"/>
      <c r="D157" s="147" t="s">
        <v>1551</v>
      </c>
      <c r="F157" s="205" t="s">
        <v>2172</v>
      </c>
      <c r="I157" s="149"/>
      <c r="L157" s="34"/>
      <c r="M157" s="150"/>
      <c r="T157" s="55"/>
      <c r="AT157" s="19" t="s">
        <v>1551</v>
      </c>
      <c r="AU157" s="19" t="s">
        <v>79</v>
      </c>
    </row>
    <row r="158" spans="2:65" s="1" customFormat="1" ht="24.15" customHeight="1">
      <c r="B158" s="34"/>
      <c r="C158" s="173" t="s">
        <v>375</v>
      </c>
      <c r="D158" s="173" t="s">
        <v>223</v>
      </c>
      <c r="E158" s="174" t="s">
        <v>2173</v>
      </c>
      <c r="F158" s="175" t="s">
        <v>2174</v>
      </c>
      <c r="G158" s="176" t="s">
        <v>244</v>
      </c>
      <c r="H158" s="177">
        <v>1</v>
      </c>
      <c r="I158" s="178"/>
      <c r="J158" s="179">
        <f>ROUND(I158*H158,2)</f>
        <v>0</v>
      </c>
      <c r="K158" s="175" t="s">
        <v>331</v>
      </c>
      <c r="L158" s="180"/>
      <c r="M158" s="181" t="s">
        <v>19</v>
      </c>
      <c r="N158" s="182" t="s">
        <v>43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227</v>
      </c>
      <c r="AT158" s="145" t="s">
        <v>223</v>
      </c>
      <c r="AU158" s="145" t="s">
        <v>79</v>
      </c>
      <c r="AY158" s="19" t="s">
        <v>207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9" t="s">
        <v>79</v>
      </c>
      <c r="BK158" s="146">
        <f>ROUND(I158*H158,2)</f>
        <v>0</v>
      </c>
      <c r="BL158" s="19" t="s">
        <v>111</v>
      </c>
      <c r="BM158" s="145" t="s">
        <v>1093</v>
      </c>
    </row>
    <row r="159" spans="2:65" s="1" customFormat="1" ht="10">
      <c r="B159" s="34"/>
      <c r="D159" s="147" t="s">
        <v>215</v>
      </c>
      <c r="F159" s="148" t="s">
        <v>2174</v>
      </c>
      <c r="I159" s="149"/>
      <c r="L159" s="34"/>
      <c r="M159" s="150"/>
      <c r="T159" s="55"/>
      <c r="AT159" s="19" t="s">
        <v>215</v>
      </c>
      <c r="AU159" s="19" t="s">
        <v>79</v>
      </c>
    </row>
    <row r="160" spans="2:65" s="1" customFormat="1" ht="45">
      <c r="B160" s="34"/>
      <c r="D160" s="147" t="s">
        <v>1551</v>
      </c>
      <c r="F160" s="205" t="s">
        <v>2175</v>
      </c>
      <c r="I160" s="149"/>
      <c r="L160" s="34"/>
      <c r="M160" s="150"/>
      <c r="T160" s="55"/>
      <c r="AT160" s="19" t="s">
        <v>1551</v>
      </c>
      <c r="AU160" s="19" t="s">
        <v>79</v>
      </c>
    </row>
    <row r="161" spans="2:65" s="1" customFormat="1" ht="16.5" customHeight="1">
      <c r="B161" s="34"/>
      <c r="C161" s="173" t="s">
        <v>380</v>
      </c>
      <c r="D161" s="173" t="s">
        <v>223</v>
      </c>
      <c r="E161" s="174" t="s">
        <v>2176</v>
      </c>
      <c r="F161" s="175" t="s">
        <v>2177</v>
      </c>
      <c r="G161" s="176" t="s">
        <v>244</v>
      </c>
      <c r="H161" s="177">
        <v>1</v>
      </c>
      <c r="I161" s="178"/>
      <c r="J161" s="179">
        <f>ROUND(I161*H161,2)</f>
        <v>0</v>
      </c>
      <c r="K161" s="175" t="s">
        <v>331</v>
      </c>
      <c r="L161" s="180"/>
      <c r="M161" s="181" t="s">
        <v>19</v>
      </c>
      <c r="N161" s="182" t="s">
        <v>43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227</v>
      </c>
      <c r="AT161" s="145" t="s">
        <v>223</v>
      </c>
      <c r="AU161" s="145" t="s">
        <v>79</v>
      </c>
      <c r="AY161" s="19" t="s">
        <v>207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9" t="s">
        <v>79</v>
      </c>
      <c r="BK161" s="146">
        <f>ROUND(I161*H161,2)</f>
        <v>0</v>
      </c>
      <c r="BL161" s="19" t="s">
        <v>111</v>
      </c>
      <c r="BM161" s="145" t="s">
        <v>1104</v>
      </c>
    </row>
    <row r="162" spans="2:65" s="1" customFormat="1" ht="10">
      <c r="B162" s="34"/>
      <c r="D162" s="147" t="s">
        <v>215</v>
      </c>
      <c r="F162" s="148" t="s">
        <v>2177</v>
      </c>
      <c r="I162" s="149"/>
      <c r="L162" s="34"/>
      <c r="M162" s="150"/>
      <c r="T162" s="55"/>
      <c r="AT162" s="19" t="s">
        <v>215</v>
      </c>
      <c r="AU162" s="19" t="s">
        <v>79</v>
      </c>
    </row>
    <row r="163" spans="2:65" s="1" customFormat="1" ht="81">
      <c r="B163" s="34"/>
      <c r="D163" s="147" t="s">
        <v>1551</v>
      </c>
      <c r="F163" s="205" t="s">
        <v>2178</v>
      </c>
      <c r="I163" s="149"/>
      <c r="L163" s="34"/>
      <c r="M163" s="150"/>
      <c r="T163" s="55"/>
      <c r="AT163" s="19" t="s">
        <v>1551</v>
      </c>
      <c r="AU163" s="19" t="s">
        <v>79</v>
      </c>
    </row>
    <row r="164" spans="2:65" s="1" customFormat="1" ht="16.5" customHeight="1">
      <c r="B164" s="34"/>
      <c r="C164" s="173" t="s">
        <v>384</v>
      </c>
      <c r="D164" s="173" t="s">
        <v>223</v>
      </c>
      <c r="E164" s="174" t="s">
        <v>2179</v>
      </c>
      <c r="F164" s="175" t="s">
        <v>2180</v>
      </c>
      <c r="G164" s="176" t="s">
        <v>244</v>
      </c>
      <c r="H164" s="177">
        <v>1</v>
      </c>
      <c r="I164" s="178"/>
      <c r="J164" s="179">
        <f>ROUND(I164*H164,2)</f>
        <v>0</v>
      </c>
      <c r="K164" s="175" t="s">
        <v>331</v>
      </c>
      <c r="L164" s="180"/>
      <c r="M164" s="181" t="s">
        <v>19</v>
      </c>
      <c r="N164" s="18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227</v>
      </c>
      <c r="AT164" s="145" t="s">
        <v>223</v>
      </c>
      <c r="AU164" s="145" t="s">
        <v>79</v>
      </c>
      <c r="AY164" s="19" t="s">
        <v>207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9" t="s">
        <v>79</v>
      </c>
      <c r="BK164" s="146">
        <f>ROUND(I164*H164,2)</f>
        <v>0</v>
      </c>
      <c r="BL164" s="19" t="s">
        <v>111</v>
      </c>
      <c r="BM164" s="145" t="s">
        <v>1118</v>
      </c>
    </row>
    <row r="165" spans="2:65" s="1" customFormat="1" ht="10">
      <c r="B165" s="34"/>
      <c r="D165" s="147" t="s">
        <v>215</v>
      </c>
      <c r="F165" s="148" t="s">
        <v>2180</v>
      </c>
      <c r="I165" s="149"/>
      <c r="L165" s="34"/>
      <c r="M165" s="150"/>
      <c r="T165" s="55"/>
      <c r="AT165" s="19" t="s">
        <v>215</v>
      </c>
      <c r="AU165" s="19" t="s">
        <v>79</v>
      </c>
    </row>
    <row r="166" spans="2:65" s="1" customFormat="1" ht="27">
      <c r="B166" s="34"/>
      <c r="D166" s="147" t="s">
        <v>1551</v>
      </c>
      <c r="F166" s="205" t="s">
        <v>2181</v>
      </c>
      <c r="I166" s="149"/>
      <c r="L166" s="34"/>
      <c r="M166" s="150"/>
      <c r="T166" s="55"/>
      <c r="AT166" s="19" t="s">
        <v>1551</v>
      </c>
      <c r="AU166" s="19" t="s">
        <v>79</v>
      </c>
    </row>
    <row r="167" spans="2:65" s="1" customFormat="1" ht="16.5" customHeight="1">
      <c r="B167" s="34"/>
      <c r="C167" s="173" t="s">
        <v>388</v>
      </c>
      <c r="D167" s="173" t="s">
        <v>223</v>
      </c>
      <c r="E167" s="174" t="s">
        <v>2182</v>
      </c>
      <c r="F167" s="175" t="s">
        <v>2183</v>
      </c>
      <c r="G167" s="176" t="s">
        <v>244</v>
      </c>
      <c r="H167" s="177">
        <v>1</v>
      </c>
      <c r="I167" s="178"/>
      <c r="J167" s="179">
        <f>ROUND(I167*H167,2)</f>
        <v>0</v>
      </c>
      <c r="K167" s="175" t="s">
        <v>331</v>
      </c>
      <c r="L167" s="180"/>
      <c r="M167" s="181" t="s">
        <v>19</v>
      </c>
      <c r="N167" s="182" t="s">
        <v>43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227</v>
      </c>
      <c r="AT167" s="145" t="s">
        <v>223</v>
      </c>
      <c r="AU167" s="145" t="s">
        <v>79</v>
      </c>
      <c r="AY167" s="19" t="s">
        <v>207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9" t="s">
        <v>79</v>
      </c>
      <c r="BK167" s="146">
        <f>ROUND(I167*H167,2)</f>
        <v>0</v>
      </c>
      <c r="BL167" s="19" t="s">
        <v>111</v>
      </c>
      <c r="BM167" s="145" t="s">
        <v>1131</v>
      </c>
    </row>
    <row r="168" spans="2:65" s="1" customFormat="1" ht="10">
      <c r="B168" s="34"/>
      <c r="D168" s="147" t="s">
        <v>215</v>
      </c>
      <c r="F168" s="148" t="s">
        <v>2183</v>
      </c>
      <c r="I168" s="149"/>
      <c r="L168" s="34"/>
      <c r="M168" s="150"/>
      <c r="T168" s="55"/>
      <c r="AT168" s="19" t="s">
        <v>215</v>
      </c>
      <c r="AU168" s="19" t="s">
        <v>79</v>
      </c>
    </row>
    <row r="169" spans="2:65" s="1" customFormat="1" ht="18">
      <c r="B169" s="34"/>
      <c r="D169" s="147" t="s">
        <v>1551</v>
      </c>
      <c r="F169" s="205" t="s">
        <v>2184</v>
      </c>
      <c r="I169" s="149"/>
      <c r="L169" s="34"/>
      <c r="M169" s="150"/>
      <c r="T169" s="55"/>
      <c r="AT169" s="19" t="s">
        <v>1551</v>
      </c>
      <c r="AU169" s="19" t="s">
        <v>79</v>
      </c>
    </row>
    <row r="170" spans="2:65" s="1" customFormat="1" ht="16.5" customHeight="1">
      <c r="B170" s="34"/>
      <c r="C170" s="173" t="s">
        <v>393</v>
      </c>
      <c r="D170" s="173" t="s">
        <v>223</v>
      </c>
      <c r="E170" s="174" t="s">
        <v>2185</v>
      </c>
      <c r="F170" s="175" t="s">
        <v>2183</v>
      </c>
      <c r="G170" s="176" t="s">
        <v>244</v>
      </c>
      <c r="H170" s="177">
        <v>1</v>
      </c>
      <c r="I170" s="178"/>
      <c r="J170" s="179">
        <f>ROUND(I170*H170,2)</f>
        <v>0</v>
      </c>
      <c r="K170" s="175" t="s">
        <v>331</v>
      </c>
      <c r="L170" s="180"/>
      <c r="M170" s="181" t="s">
        <v>19</v>
      </c>
      <c r="N170" s="18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227</v>
      </c>
      <c r="AT170" s="145" t="s">
        <v>223</v>
      </c>
      <c r="AU170" s="145" t="s">
        <v>79</v>
      </c>
      <c r="AY170" s="19" t="s">
        <v>207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9" t="s">
        <v>79</v>
      </c>
      <c r="BK170" s="146">
        <f>ROUND(I170*H170,2)</f>
        <v>0</v>
      </c>
      <c r="BL170" s="19" t="s">
        <v>111</v>
      </c>
      <c r="BM170" s="145" t="s">
        <v>1145</v>
      </c>
    </row>
    <row r="171" spans="2:65" s="1" customFormat="1" ht="10">
      <c r="B171" s="34"/>
      <c r="D171" s="147" t="s">
        <v>215</v>
      </c>
      <c r="F171" s="148" t="s">
        <v>2183</v>
      </c>
      <c r="I171" s="149"/>
      <c r="L171" s="34"/>
      <c r="M171" s="150"/>
      <c r="T171" s="55"/>
      <c r="AT171" s="19" t="s">
        <v>215</v>
      </c>
      <c r="AU171" s="19" t="s">
        <v>79</v>
      </c>
    </row>
    <row r="172" spans="2:65" s="1" customFormat="1" ht="27">
      <c r="B172" s="34"/>
      <c r="D172" s="147" t="s">
        <v>1551</v>
      </c>
      <c r="F172" s="205" t="s">
        <v>2186</v>
      </c>
      <c r="I172" s="149"/>
      <c r="L172" s="34"/>
      <c r="M172" s="150"/>
      <c r="T172" s="55"/>
      <c r="AT172" s="19" t="s">
        <v>1551</v>
      </c>
      <c r="AU172" s="19" t="s">
        <v>79</v>
      </c>
    </row>
    <row r="173" spans="2:65" s="1" customFormat="1" ht="16.5" customHeight="1">
      <c r="B173" s="34"/>
      <c r="C173" s="173" t="s">
        <v>398</v>
      </c>
      <c r="D173" s="173" t="s">
        <v>223</v>
      </c>
      <c r="E173" s="174" t="s">
        <v>2187</v>
      </c>
      <c r="F173" s="175" t="s">
        <v>2188</v>
      </c>
      <c r="G173" s="176" t="s">
        <v>244</v>
      </c>
      <c r="H173" s="177">
        <v>1</v>
      </c>
      <c r="I173" s="178"/>
      <c r="J173" s="179">
        <f>ROUND(I173*H173,2)</f>
        <v>0</v>
      </c>
      <c r="K173" s="175" t="s">
        <v>331</v>
      </c>
      <c r="L173" s="180"/>
      <c r="M173" s="181" t="s">
        <v>19</v>
      </c>
      <c r="N173" s="182" t="s">
        <v>43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227</v>
      </c>
      <c r="AT173" s="145" t="s">
        <v>223</v>
      </c>
      <c r="AU173" s="145" t="s">
        <v>79</v>
      </c>
      <c r="AY173" s="19" t="s">
        <v>207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9" t="s">
        <v>79</v>
      </c>
      <c r="BK173" s="146">
        <f>ROUND(I173*H173,2)</f>
        <v>0</v>
      </c>
      <c r="BL173" s="19" t="s">
        <v>111</v>
      </c>
      <c r="BM173" s="145" t="s">
        <v>1158</v>
      </c>
    </row>
    <row r="174" spans="2:65" s="1" customFormat="1" ht="10">
      <c r="B174" s="34"/>
      <c r="D174" s="147" t="s">
        <v>215</v>
      </c>
      <c r="F174" s="148" t="s">
        <v>2188</v>
      </c>
      <c r="I174" s="149"/>
      <c r="L174" s="34"/>
      <c r="M174" s="150"/>
      <c r="T174" s="55"/>
      <c r="AT174" s="19" t="s">
        <v>215</v>
      </c>
      <c r="AU174" s="19" t="s">
        <v>79</v>
      </c>
    </row>
    <row r="175" spans="2:65" s="1" customFormat="1" ht="72">
      <c r="B175" s="34"/>
      <c r="D175" s="147" t="s">
        <v>1551</v>
      </c>
      <c r="F175" s="205" t="s">
        <v>2189</v>
      </c>
      <c r="I175" s="149"/>
      <c r="L175" s="34"/>
      <c r="M175" s="150"/>
      <c r="T175" s="55"/>
      <c r="AT175" s="19" t="s">
        <v>1551</v>
      </c>
      <c r="AU175" s="19" t="s">
        <v>79</v>
      </c>
    </row>
    <row r="176" spans="2:65" s="1" customFormat="1" ht="16.5" customHeight="1">
      <c r="B176" s="34"/>
      <c r="C176" s="173" t="s">
        <v>402</v>
      </c>
      <c r="D176" s="173" t="s">
        <v>223</v>
      </c>
      <c r="E176" s="174" t="s">
        <v>2190</v>
      </c>
      <c r="F176" s="175" t="s">
        <v>2191</v>
      </c>
      <c r="G176" s="176" t="s">
        <v>244</v>
      </c>
      <c r="H176" s="177">
        <v>1</v>
      </c>
      <c r="I176" s="178"/>
      <c r="J176" s="179">
        <f>ROUND(I176*H176,2)</f>
        <v>0</v>
      </c>
      <c r="K176" s="175" t="s">
        <v>331</v>
      </c>
      <c r="L176" s="180"/>
      <c r="M176" s="181" t="s">
        <v>19</v>
      </c>
      <c r="N176" s="182" t="s">
        <v>43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227</v>
      </c>
      <c r="AT176" s="145" t="s">
        <v>223</v>
      </c>
      <c r="AU176" s="145" t="s">
        <v>79</v>
      </c>
      <c r="AY176" s="19" t="s">
        <v>207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9" t="s">
        <v>79</v>
      </c>
      <c r="BK176" s="146">
        <f>ROUND(I176*H176,2)</f>
        <v>0</v>
      </c>
      <c r="BL176" s="19" t="s">
        <v>111</v>
      </c>
      <c r="BM176" s="145" t="s">
        <v>1176</v>
      </c>
    </row>
    <row r="177" spans="2:65" s="1" customFormat="1" ht="10">
      <c r="B177" s="34"/>
      <c r="D177" s="147" t="s">
        <v>215</v>
      </c>
      <c r="F177" s="148" t="s">
        <v>2191</v>
      </c>
      <c r="I177" s="149"/>
      <c r="L177" s="34"/>
      <c r="M177" s="150"/>
      <c r="T177" s="55"/>
      <c r="AT177" s="19" t="s">
        <v>215</v>
      </c>
      <c r="AU177" s="19" t="s">
        <v>79</v>
      </c>
    </row>
    <row r="178" spans="2:65" s="1" customFormat="1" ht="18">
      <c r="B178" s="34"/>
      <c r="D178" s="147" t="s">
        <v>1551</v>
      </c>
      <c r="F178" s="205" t="s">
        <v>2192</v>
      </c>
      <c r="I178" s="149"/>
      <c r="L178" s="34"/>
      <c r="M178" s="150"/>
      <c r="T178" s="55"/>
      <c r="AT178" s="19" t="s">
        <v>1551</v>
      </c>
      <c r="AU178" s="19" t="s">
        <v>79</v>
      </c>
    </row>
    <row r="179" spans="2:65" s="1" customFormat="1" ht="16.5" customHeight="1">
      <c r="B179" s="34"/>
      <c r="C179" s="173" t="s">
        <v>406</v>
      </c>
      <c r="D179" s="173" t="s">
        <v>223</v>
      </c>
      <c r="E179" s="174" t="s">
        <v>2193</v>
      </c>
      <c r="F179" s="175" t="s">
        <v>2194</v>
      </c>
      <c r="G179" s="176" t="s">
        <v>244</v>
      </c>
      <c r="H179" s="177">
        <v>1</v>
      </c>
      <c r="I179" s="178"/>
      <c r="J179" s="179">
        <f>ROUND(I179*H179,2)</f>
        <v>0</v>
      </c>
      <c r="K179" s="175" t="s">
        <v>331</v>
      </c>
      <c r="L179" s="180"/>
      <c r="M179" s="181" t="s">
        <v>19</v>
      </c>
      <c r="N179" s="182" t="s">
        <v>43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227</v>
      </c>
      <c r="AT179" s="145" t="s">
        <v>223</v>
      </c>
      <c r="AU179" s="145" t="s">
        <v>79</v>
      </c>
      <c r="AY179" s="19" t="s">
        <v>207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9" t="s">
        <v>79</v>
      </c>
      <c r="BK179" s="146">
        <f>ROUND(I179*H179,2)</f>
        <v>0</v>
      </c>
      <c r="BL179" s="19" t="s">
        <v>111</v>
      </c>
      <c r="BM179" s="145" t="s">
        <v>1192</v>
      </c>
    </row>
    <row r="180" spans="2:65" s="1" customFormat="1" ht="10">
      <c r="B180" s="34"/>
      <c r="D180" s="147" t="s">
        <v>215</v>
      </c>
      <c r="F180" s="148" t="s">
        <v>2194</v>
      </c>
      <c r="I180" s="149"/>
      <c r="L180" s="34"/>
      <c r="M180" s="150"/>
      <c r="T180" s="55"/>
      <c r="AT180" s="19" t="s">
        <v>215</v>
      </c>
      <c r="AU180" s="19" t="s">
        <v>79</v>
      </c>
    </row>
    <row r="181" spans="2:65" s="1" customFormat="1" ht="18">
      <c r="B181" s="34"/>
      <c r="D181" s="147" t="s">
        <v>1551</v>
      </c>
      <c r="F181" s="205" t="s">
        <v>2195</v>
      </c>
      <c r="I181" s="149"/>
      <c r="L181" s="34"/>
      <c r="M181" s="150"/>
      <c r="T181" s="55"/>
      <c r="AT181" s="19" t="s">
        <v>1551</v>
      </c>
      <c r="AU181" s="19" t="s">
        <v>79</v>
      </c>
    </row>
    <row r="182" spans="2:65" s="1" customFormat="1" ht="16.5" customHeight="1">
      <c r="B182" s="34"/>
      <c r="C182" s="173" t="s">
        <v>410</v>
      </c>
      <c r="D182" s="173" t="s">
        <v>223</v>
      </c>
      <c r="E182" s="174" t="s">
        <v>2196</v>
      </c>
      <c r="F182" s="175" t="s">
        <v>2197</v>
      </c>
      <c r="G182" s="176" t="s">
        <v>244</v>
      </c>
      <c r="H182" s="177">
        <v>2</v>
      </c>
      <c r="I182" s="178"/>
      <c r="J182" s="179">
        <f>ROUND(I182*H182,2)</f>
        <v>0</v>
      </c>
      <c r="K182" s="175" t="s">
        <v>331</v>
      </c>
      <c r="L182" s="180"/>
      <c r="M182" s="181" t="s">
        <v>19</v>
      </c>
      <c r="N182" s="182" t="s">
        <v>43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227</v>
      </c>
      <c r="AT182" s="145" t="s">
        <v>223</v>
      </c>
      <c r="AU182" s="145" t="s">
        <v>79</v>
      </c>
      <c r="AY182" s="19" t="s">
        <v>207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9" t="s">
        <v>79</v>
      </c>
      <c r="BK182" s="146">
        <f>ROUND(I182*H182,2)</f>
        <v>0</v>
      </c>
      <c r="BL182" s="19" t="s">
        <v>111</v>
      </c>
      <c r="BM182" s="145" t="s">
        <v>1205</v>
      </c>
    </row>
    <row r="183" spans="2:65" s="1" customFormat="1" ht="10">
      <c r="B183" s="34"/>
      <c r="D183" s="147" t="s">
        <v>215</v>
      </c>
      <c r="F183" s="148" t="s">
        <v>2197</v>
      </c>
      <c r="I183" s="149"/>
      <c r="L183" s="34"/>
      <c r="M183" s="150"/>
      <c r="T183" s="55"/>
      <c r="AT183" s="19" t="s">
        <v>215</v>
      </c>
      <c r="AU183" s="19" t="s">
        <v>79</v>
      </c>
    </row>
    <row r="184" spans="2:65" s="1" customFormat="1" ht="27">
      <c r="B184" s="34"/>
      <c r="D184" s="147" t="s">
        <v>1551</v>
      </c>
      <c r="F184" s="205" t="s">
        <v>2198</v>
      </c>
      <c r="I184" s="149"/>
      <c r="L184" s="34"/>
      <c r="M184" s="150"/>
      <c r="T184" s="55"/>
      <c r="AT184" s="19" t="s">
        <v>1551</v>
      </c>
      <c r="AU184" s="19" t="s">
        <v>79</v>
      </c>
    </row>
    <row r="185" spans="2:65" s="1" customFormat="1" ht="16.5" customHeight="1">
      <c r="B185" s="34"/>
      <c r="C185" s="173" t="s">
        <v>414</v>
      </c>
      <c r="D185" s="173" t="s">
        <v>223</v>
      </c>
      <c r="E185" s="174" t="s">
        <v>2199</v>
      </c>
      <c r="F185" s="175" t="s">
        <v>2200</v>
      </c>
      <c r="G185" s="176" t="s">
        <v>244</v>
      </c>
      <c r="H185" s="177">
        <v>1</v>
      </c>
      <c r="I185" s="178"/>
      <c r="J185" s="179">
        <f>ROUND(I185*H185,2)</f>
        <v>0</v>
      </c>
      <c r="K185" s="175" t="s">
        <v>331</v>
      </c>
      <c r="L185" s="180"/>
      <c r="M185" s="181" t="s">
        <v>19</v>
      </c>
      <c r="N185" s="182" t="s">
        <v>43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227</v>
      </c>
      <c r="AT185" s="145" t="s">
        <v>223</v>
      </c>
      <c r="AU185" s="145" t="s">
        <v>79</v>
      </c>
      <c r="AY185" s="19" t="s">
        <v>207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9" t="s">
        <v>79</v>
      </c>
      <c r="BK185" s="146">
        <f>ROUND(I185*H185,2)</f>
        <v>0</v>
      </c>
      <c r="BL185" s="19" t="s">
        <v>111</v>
      </c>
      <c r="BM185" s="145" t="s">
        <v>1219</v>
      </c>
    </row>
    <row r="186" spans="2:65" s="1" customFormat="1" ht="10">
      <c r="B186" s="34"/>
      <c r="D186" s="147" t="s">
        <v>215</v>
      </c>
      <c r="F186" s="148" t="s">
        <v>2200</v>
      </c>
      <c r="I186" s="149"/>
      <c r="L186" s="34"/>
      <c r="M186" s="150"/>
      <c r="T186" s="55"/>
      <c r="AT186" s="19" t="s">
        <v>215</v>
      </c>
      <c r="AU186" s="19" t="s">
        <v>79</v>
      </c>
    </row>
    <row r="187" spans="2:65" s="1" customFormat="1" ht="45">
      <c r="B187" s="34"/>
      <c r="D187" s="147" t="s">
        <v>1551</v>
      </c>
      <c r="F187" s="205" t="s">
        <v>2201</v>
      </c>
      <c r="I187" s="149"/>
      <c r="L187" s="34"/>
      <c r="M187" s="150"/>
      <c r="T187" s="55"/>
      <c r="AT187" s="19" t="s">
        <v>1551</v>
      </c>
      <c r="AU187" s="19" t="s">
        <v>79</v>
      </c>
    </row>
    <row r="188" spans="2:65" s="1" customFormat="1" ht="16.5" customHeight="1">
      <c r="B188" s="34"/>
      <c r="C188" s="173" t="s">
        <v>418</v>
      </c>
      <c r="D188" s="173" t="s">
        <v>223</v>
      </c>
      <c r="E188" s="174" t="s">
        <v>2202</v>
      </c>
      <c r="F188" s="175" t="s">
        <v>2203</v>
      </c>
      <c r="G188" s="176" t="s">
        <v>244</v>
      </c>
      <c r="H188" s="177">
        <v>1</v>
      </c>
      <c r="I188" s="178"/>
      <c r="J188" s="179">
        <f>ROUND(I188*H188,2)</f>
        <v>0</v>
      </c>
      <c r="K188" s="175" t="s">
        <v>331</v>
      </c>
      <c r="L188" s="180"/>
      <c r="M188" s="181" t="s">
        <v>19</v>
      </c>
      <c r="N188" s="182" t="s">
        <v>43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227</v>
      </c>
      <c r="AT188" s="145" t="s">
        <v>223</v>
      </c>
      <c r="AU188" s="145" t="s">
        <v>79</v>
      </c>
      <c r="AY188" s="19" t="s">
        <v>207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9" t="s">
        <v>79</v>
      </c>
      <c r="BK188" s="146">
        <f>ROUND(I188*H188,2)</f>
        <v>0</v>
      </c>
      <c r="BL188" s="19" t="s">
        <v>111</v>
      </c>
      <c r="BM188" s="145" t="s">
        <v>1231</v>
      </c>
    </row>
    <row r="189" spans="2:65" s="1" customFormat="1" ht="10">
      <c r="B189" s="34"/>
      <c r="D189" s="147" t="s">
        <v>215</v>
      </c>
      <c r="F189" s="148" t="s">
        <v>2203</v>
      </c>
      <c r="I189" s="149"/>
      <c r="L189" s="34"/>
      <c r="M189" s="150"/>
      <c r="T189" s="55"/>
      <c r="AT189" s="19" t="s">
        <v>215</v>
      </c>
      <c r="AU189" s="19" t="s">
        <v>79</v>
      </c>
    </row>
    <row r="190" spans="2:65" s="1" customFormat="1" ht="36">
      <c r="B190" s="34"/>
      <c r="D190" s="147" t="s">
        <v>1551</v>
      </c>
      <c r="F190" s="205" t="s">
        <v>2204</v>
      </c>
      <c r="I190" s="149"/>
      <c r="L190" s="34"/>
      <c r="M190" s="150"/>
      <c r="T190" s="55"/>
      <c r="AT190" s="19" t="s">
        <v>1551</v>
      </c>
      <c r="AU190" s="19" t="s">
        <v>79</v>
      </c>
    </row>
    <row r="191" spans="2:65" s="1" customFormat="1" ht="16.5" customHeight="1">
      <c r="B191" s="34"/>
      <c r="C191" s="173" t="s">
        <v>425</v>
      </c>
      <c r="D191" s="173" t="s">
        <v>223</v>
      </c>
      <c r="E191" s="174" t="s">
        <v>2205</v>
      </c>
      <c r="F191" s="175" t="s">
        <v>2206</v>
      </c>
      <c r="G191" s="176" t="s">
        <v>244</v>
      </c>
      <c r="H191" s="177">
        <v>1</v>
      </c>
      <c r="I191" s="178"/>
      <c r="J191" s="179">
        <f>ROUND(I191*H191,2)</f>
        <v>0</v>
      </c>
      <c r="K191" s="175" t="s">
        <v>331</v>
      </c>
      <c r="L191" s="180"/>
      <c r="M191" s="181" t="s">
        <v>19</v>
      </c>
      <c r="N191" s="182" t="s">
        <v>43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227</v>
      </c>
      <c r="AT191" s="145" t="s">
        <v>223</v>
      </c>
      <c r="AU191" s="145" t="s">
        <v>79</v>
      </c>
      <c r="AY191" s="19" t="s">
        <v>207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9" t="s">
        <v>79</v>
      </c>
      <c r="BK191" s="146">
        <f>ROUND(I191*H191,2)</f>
        <v>0</v>
      </c>
      <c r="BL191" s="19" t="s">
        <v>111</v>
      </c>
      <c r="BM191" s="145" t="s">
        <v>1246</v>
      </c>
    </row>
    <row r="192" spans="2:65" s="1" customFormat="1" ht="10">
      <c r="B192" s="34"/>
      <c r="D192" s="147" t="s">
        <v>215</v>
      </c>
      <c r="F192" s="148" t="s">
        <v>2206</v>
      </c>
      <c r="I192" s="149"/>
      <c r="L192" s="34"/>
      <c r="M192" s="150"/>
      <c r="T192" s="55"/>
      <c r="AT192" s="19" t="s">
        <v>215</v>
      </c>
      <c r="AU192" s="19" t="s">
        <v>79</v>
      </c>
    </row>
    <row r="193" spans="2:65" s="1" customFormat="1" ht="45">
      <c r="B193" s="34"/>
      <c r="D193" s="147" t="s">
        <v>1551</v>
      </c>
      <c r="F193" s="205" t="s">
        <v>2207</v>
      </c>
      <c r="I193" s="149"/>
      <c r="L193" s="34"/>
      <c r="M193" s="150"/>
      <c r="T193" s="55"/>
      <c r="AT193" s="19" t="s">
        <v>1551</v>
      </c>
      <c r="AU193" s="19" t="s">
        <v>79</v>
      </c>
    </row>
    <row r="194" spans="2:65" s="1" customFormat="1" ht="16.5" customHeight="1">
      <c r="B194" s="34"/>
      <c r="C194" s="173" t="s">
        <v>431</v>
      </c>
      <c r="D194" s="173" t="s">
        <v>223</v>
      </c>
      <c r="E194" s="174" t="s">
        <v>2208</v>
      </c>
      <c r="F194" s="175" t="s">
        <v>2209</v>
      </c>
      <c r="G194" s="176" t="s">
        <v>244</v>
      </c>
      <c r="H194" s="177">
        <v>1</v>
      </c>
      <c r="I194" s="178"/>
      <c r="J194" s="179">
        <f>ROUND(I194*H194,2)</f>
        <v>0</v>
      </c>
      <c r="K194" s="175" t="s">
        <v>331</v>
      </c>
      <c r="L194" s="180"/>
      <c r="M194" s="181" t="s">
        <v>19</v>
      </c>
      <c r="N194" s="182" t="s">
        <v>43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227</v>
      </c>
      <c r="AT194" s="145" t="s">
        <v>223</v>
      </c>
      <c r="AU194" s="145" t="s">
        <v>79</v>
      </c>
      <c r="AY194" s="19" t="s">
        <v>207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9" t="s">
        <v>79</v>
      </c>
      <c r="BK194" s="146">
        <f>ROUND(I194*H194,2)</f>
        <v>0</v>
      </c>
      <c r="BL194" s="19" t="s">
        <v>111</v>
      </c>
      <c r="BM194" s="145" t="s">
        <v>1258</v>
      </c>
    </row>
    <row r="195" spans="2:65" s="1" customFormat="1" ht="10">
      <c r="B195" s="34"/>
      <c r="D195" s="147" t="s">
        <v>215</v>
      </c>
      <c r="F195" s="148" t="s">
        <v>2209</v>
      </c>
      <c r="I195" s="149"/>
      <c r="L195" s="34"/>
      <c r="M195" s="150"/>
      <c r="T195" s="55"/>
      <c r="AT195" s="19" t="s">
        <v>215</v>
      </c>
      <c r="AU195" s="19" t="s">
        <v>79</v>
      </c>
    </row>
    <row r="196" spans="2:65" s="1" customFormat="1" ht="36">
      <c r="B196" s="34"/>
      <c r="D196" s="147" t="s">
        <v>1551</v>
      </c>
      <c r="F196" s="205" t="s">
        <v>2210</v>
      </c>
      <c r="I196" s="149"/>
      <c r="L196" s="34"/>
      <c r="M196" s="150"/>
      <c r="T196" s="55"/>
      <c r="AT196" s="19" t="s">
        <v>1551</v>
      </c>
      <c r="AU196" s="19" t="s">
        <v>79</v>
      </c>
    </row>
    <row r="197" spans="2:65" s="1" customFormat="1" ht="16.5" customHeight="1">
      <c r="B197" s="34"/>
      <c r="C197" s="134" t="s">
        <v>452</v>
      </c>
      <c r="D197" s="134" t="s">
        <v>209</v>
      </c>
      <c r="E197" s="135" t="s">
        <v>2211</v>
      </c>
      <c r="F197" s="136" t="s">
        <v>2212</v>
      </c>
      <c r="G197" s="137" t="s">
        <v>244</v>
      </c>
      <c r="H197" s="138">
        <v>1</v>
      </c>
      <c r="I197" s="139"/>
      <c r="J197" s="140">
        <f>ROUND(I197*H197,2)</f>
        <v>0</v>
      </c>
      <c r="K197" s="136" t="s">
        <v>331</v>
      </c>
      <c r="L197" s="34"/>
      <c r="M197" s="141" t="s">
        <v>19</v>
      </c>
      <c r="N197" s="142" t="s">
        <v>43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111</v>
      </c>
      <c r="AT197" s="145" t="s">
        <v>209</v>
      </c>
      <c r="AU197" s="145" t="s">
        <v>79</v>
      </c>
      <c r="AY197" s="19" t="s">
        <v>207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9" t="s">
        <v>79</v>
      </c>
      <c r="BK197" s="146">
        <f>ROUND(I197*H197,2)</f>
        <v>0</v>
      </c>
      <c r="BL197" s="19" t="s">
        <v>111</v>
      </c>
      <c r="BM197" s="145" t="s">
        <v>1272</v>
      </c>
    </row>
    <row r="198" spans="2:65" s="1" customFormat="1" ht="10">
      <c r="B198" s="34"/>
      <c r="D198" s="147" t="s">
        <v>215</v>
      </c>
      <c r="F198" s="148" t="s">
        <v>2212</v>
      </c>
      <c r="I198" s="149"/>
      <c r="L198" s="34"/>
      <c r="M198" s="150"/>
      <c r="T198" s="55"/>
      <c r="AT198" s="19" t="s">
        <v>215</v>
      </c>
      <c r="AU198" s="19" t="s">
        <v>79</v>
      </c>
    </row>
    <row r="199" spans="2:65" s="1" customFormat="1" ht="27">
      <c r="B199" s="34"/>
      <c r="D199" s="147" t="s">
        <v>1551</v>
      </c>
      <c r="F199" s="205" t="s">
        <v>2213</v>
      </c>
      <c r="I199" s="149"/>
      <c r="L199" s="34"/>
      <c r="M199" s="150"/>
      <c r="T199" s="55"/>
      <c r="AT199" s="19" t="s">
        <v>1551</v>
      </c>
      <c r="AU199" s="19" t="s">
        <v>79</v>
      </c>
    </row>
    <row r="200" spans="2:65" s="1" customFormat="1" ht="16.5" customHeight="1">
      <c r="B200" s="34"/>
      <c r="C200" s="134" t="s">
        <v>461</v>
      </c>
      <c r="D200" s="134" t="s">
        <v>209</v>
      </c>
      <c r="E200" s="135" t="s">
        <v>2214</v>
      </c>
      <c r="F200" s="136" t="s">
        <v>2215</v>
      </c>
      <c r="G200" s="137" t="s">
        <v>244</v>
      </c>
      <c r="H200" s="138">
        <v>28</v>
      </c>
      <c r="I200" s="139"/>
      <c r="J200" s="140">
        <f>ROUND(I200*H200,2)</f>
        <v>0</v>
      </c>
      <c r="K200" s="136" t="s">
        <v>331</v>
      </c>
      <c r="L200" s="34"/>
      <c r="M200" s="141" t="s">
        <v>19</v>
      </c>
      <c r="N200" s="142" t="s">
        <v>43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111</v>
      </c>
      <c r="AT200" s="145" t="s">
        <v>209</v>
      </c>
      <c r="AU200" s="145" t="s">
        <v>79</v>
      </c>
      <c r="AY200" s="19" t="s">
        <v>207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9" t="s">
        <v>79</v>
      </c>
      <c r="BK200" s="146">
        <f>ROUND(I200*H200,2)</f>
        <v>0</v>
      </c>
      <c r="BL200" s="19" t="s">
        <v>111</v>
      </c>
      <c r="BM200" s="145" t="s">
        <v>1287</v>
      </c>
    </row>
    <row r="201" spans="2:65" s="1" customFormat="1" ht="10">
      <c r="B201" s="34"/>
      <c r="D201" s="147" t="s">
        <v>215</v>
      </c>
      <c r="F201" s="148" t="s">
        <v>2215</v>
      </c>
      <c r="I201" s="149"/>
      <c r="L201" s="34"/>
      <c r="M201" s="150"/>
      <c r="T201" s="55"/>
      <c r="AT201" s="19" t="s">
        <v>215</v>
      </c>
      <c r="AU201" s="19" t="s">
        <v>79</v>
      </c>
    </row>
    <row r="202" spans="2:65" s="1" customFormat="1" ht="27">
      <c r="B202" s="34"/>
      <c r="D202" s="147" t="s">
        <v>1551</v>
      </c>
      <c r="F202" s="205" t="s">
        <v>2216</v>
      </c>
      <c r="I202" s="149"/>
      <c r="L202" s="34"/>
      <c r="M202" s="150"/>
      <c r="T202" s="55"/>
      <c r="AT202" s="19" t="s">
        <v>1551</v>
      </c>
      <c r="AU202" s="19" t="s">
        <v>79</v>
      </c>
    </row>
    <row r="203" spans="2:65" s="1" customFormat="1" ht="16.5" customHeight="1">
      <c r="B203" s="34"/>
      <c r="C203" s="173" t="s">
        <v>467</v>
      </c>
      <c r="D203" s="173" t="s">
        <v>223</v>
      </c>
      <c r="E203" s="174" t="s">
        <v>2098</v>
      </c>
      <c r="F203" s="175" t="s">
        <v>2099</v>
      </c>
      <c r="G203" s="176" t="s">
        <v>226</v>
      </c>
      <c r="H203" s="177">
        <v>5</v>
      </c>
      <c r="I203" s="178"/>
      <c r="J203" s="179">
        <f>ROUND(I203*H203,2)</f>
        <v>0</v>
      </c>
      <c r="K203" s="175" t="s">
        <v>331</v>
      </c>
      <c r="L203" s="180"/>
      <c r="M203" s="181" t="s">
        <v>19</v>
      </c>
      <c r="N203" s="182" t="s">
        <v>43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227</v>
      </c>
      <c r="AT203" s="145" t="s">
        <v>223</v>
      </c>
      <c r="AU203" s="145" t="s">
        <v>79</v>
      </c>
      <c r="AY203" s="19" t="s">
        <v>207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9" t="s">
        <v>79</v>
      </c>
      <c r="BK203" s="146">
        <f>ROUND(I203*H203,2)</f>
        <v>0</v>
      </c>
      <c r="BL203" s="19" t="s">
        <v>111</v>
      </c>
      <c r="BM203" s="145" t="s">
        <v>1301</v>
      </c>
    </row>
    <row r="204" spans="2:65" s="1" customFormat="1" ht="10">
      <c r="B204" s="34"/>
      <c r="D204" s="147" t="s">
        <v>215</v>
      </c>
      <c r="F204" s="148" t="s">
        <v>2099</v>
      </c>
      <c r="I204" s="149"/>
      <c r="L204" s="34"/>
      <c r="M204" s="150"/>
      <c r="T204" s="55"/>
      <c r="AT204" s="19" t="s">
        <v>215</v>
      </c>
      <c r="AU204" s="19" t="s">
        <v>79</v>
      </c>
    </row>
    <row r="205" spans="2:65" s="1" customFormat="1" ht="18">
      <c r="B205" s="34"/>
      <c r="D205" s="147" t="s">
        <v>1551</v>
      </c>
      <c r="F205" s="205" t="s">
        <v>2100</v>
      </c>
      <c r="I205" s="149"/>
      <c r="L205" s="34"/>
      <c r="M205" s="150"/>
      <c r="T205" s="55"/>
      <c r="AT205" s="19" t="s">
        <v>1551</v>
      </c>
      <c r="AU205" s="19" t="s">
        <v>79</v>
      </c>
    </row>
    <row r="206" spans="2:65" s="1" customFormat="1" ht="16.5" customHeight="1">
      <c r="B206" s="34"/>
      <c r="C206" s="134" t="s">
        <v>475</v>
      </c>
      <c r="D206" s="134" t="s">
        <v>209</v>
      </c>
      <c r="E206" s="135" t="s">
        <v>2101</v>
      </c>
      <c r="F206" s="136" t="s">
        <v>2102</v>
      </c>
      <c r="G206" s="137" t="s">
        <v>1422</v>
      </c>
      <c r="H206" s="138">
        <v>200</v>
      </c>
      <c r="I206" s="139"/>
      <c r="J206" s="140">
        <f>ROUND(I206*H206,2)</f>
        <v>0</v>
      </c>
      <c r="K206" s="136" t="s">
        <v>331</v>
      </c>
      <c r="L206" s="34"/>
      <c r="M206" s="141" t="s">
        <v>19</v>
      </c>
      <c r="N206" s="142" t="s">
        <v>43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111</v>
      </c>
      <c r="AT206" s="145" t="s">
        <v>209</v>
      </c>
      <c r="AU206" s="145" t="s">
        <v>79</v>
      </c>
      <c r="AY206" s="19" t="s">
        <v>207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9" t="s">
        <v>79</v>
      </c>
      <c r="BK206" s="146">
        <f>ROUND(I206*H206,2)</f>
        <v>0</v>
      </c>
      <c r="BL206" s="19" t="s">
        <v>111</v>
      </c>
      <c r="BM206" s="145" t="s">
        <v>1314</v>
      </c>
    </row>
    <row r="207" spans="2:65" s="1" customFormat="1" ht="10">
      <c r="B207" s="34"/>
      <c r="D207" s="147" t="s">
        <v>215</v>
      </c>
      <c r="F207" s="148" t="s">
        <v>2102</v>
      </c>
      <c r="I207" s="149"/>
      <c r="L207" s="34"/>
      <c r="M207" s="150"/>
      <c r="T207" s="55"/>
      <c r="AT207" s="19" t="s">
        <v>215</v>
      </c>
      <c r="AU207" s="19" t="s">
        <v>79</v>
      </c>
    </row>
    <row r="208" spans="2:65" s="1" customFormat="1" ht="27">
      <c r="B208" s="34"/>
      <c r="D208" s="147" t="s">
        <v>1551</v>
      </c>
      <c r="F208" s="205" t="s">
        <v>2103</v>
      </c>
      <c r="I208" s="149"/>
      <c r="L208" s="34"/>
      <c r="M208" s="150"/>
      <c r="T208" s="55"/>
      <c r="AT208" s="19" t="s">
        <v>1551</v>
      </c>
      <c r="AU208" s="19" t="s">
        <v>79</v>
      </c>
    </row>
    <row r="209" spans="2:65" s="1" customFormat="1" ht="16.5" customHeight="1">
      <c r="B209" s="34"/>
      <c r="C209" s="134" t="s">
        <v>481</v>
      </c>
      <c r="D209" s="134" t="s">
        <v>209</v>
      </c>
      <c r="E209" s="135" t="s">
        <v>2217</v>
      </c>
      <c r="F209" s="136" t="s">
        <v>2218</v>
      </c>
      <c r="G209" s="137" t="s">
        <v>244</v>
      </c>
      <c r="H209" s="138">
        <v>1</v>
      </c>
      <c r="I209" s="139"/>
      <c r="J209" s="140">
        <f>ROUND(I209*H209,2)</f>
        <v>0</v>
      </c>
      <c r="K209" s="136" t="s">
        <v>331</v>
      </c>
      <c r="L209" s="34"/>
      <c r="M209" s="141" t="s">
        <v>19</v>
      </c>
      <c r="N209" s="142" t="s">
        <v>43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111</v>
      </c>
      <c r="AT209" s="145" t="s">
        <v>209</v>
      </c>
      <c r="AU209" s="145" t="s">
        <v>79</v>
      </c>
      <c r="AY209" s="19" t="s">
        <v>207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9" t="s">
        <v>79</v>
      </c>
      <c r="BK209" s="146">
        <f>ROUND(I209*H209,2)</f>
        <v>0</v>
      </c>
      <c r="BL209" s="19" t="s">
        <v>111</v>
      </c>
      <c r="BM209" s="145" t="s">
        <v>1326</v>
      </c>
    </row>
    <row r="210" spans="2:65" s="1" customFormat="1" ht="10">
      <c r="B210" s="34"/>
      <c r="D210" s="147" t="s">
        <v>215</v>
      </c>
      <c r="F210" s="148" t="s">
        <v>2218</v>
      </c>
      <c r="I210" s="149"/>
      <c r="L210" s="34"/>
      <c r="M210" s="150"/>
      <c r="T210" s="55"/>
      <c r="AT210" s="19" t="s">
        <v>215</v>
      </c>
      <c r="AU210" s="19" t="s">
        <v>79</v>
      </c>
    </row>
    <row r="211" spans="2:65" s="1" customFormat="1" ht="99">
      <c r="B211" s="34"/>
      <c r="D211" s="147" t="s">
        <v>1551</v>
      </c>
      <c r="F211" s="205" t="s">
        <v>2219</v>
      </c>
      <c r="I211" s="149"/>
      <c r="L211" s="34"/>
      <c r="M211" s="150"/>
      <c r="T211" s="55"/>
      <c r="AT211" s="19" t="s">
        <v>1551</v>
      </c>
      <c r="AU211" s="19" t="s">
        <v>79</v>
      </c>
    </row>
    <row r="212" spans="2:65" s="1" customFormat="1" ht="16.5" customHeight="1">
      <c r="B212" s="34"/>
      <c r="C212" s="134" t="s">
        <v>495</v>
      </c>
      <c r="D212" s="134" t="s">
        <v>209</v>
      </c>
      <c r="E212" s="135" t="s">
        <v>2220</v>
      </c>
      <c r="F212" s="136" t="s">
        <v>2221</v>
      </c>
      <c r="G212" s="137" t="s">
        <v>244</v>
      </c>
      <c r="H212" s="138">
        <v>1</v>
      </c>
      <c r="I212" s="139"/>
      <c r="J212" s="140">
        <f>ROUND(I212*H212,2)</f>
        <v>0</v>
      </c>
      <c r="K212" s="136" t="s">
        <v>331</v>
      </c>
      <c r="L212" s="34"/>
      <c r="M212" s="141" t="s">
        <v>19</v>
      </c>
      <c r="N212" s="142" t="s">
        <v>43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111</v>
      </c>
      <c r="AT212" s="145" t="s">
        <v>209</v>
      </c>
      <c r="AU212" s="145" t="s">
        <v>79</v>
      </c>
      <c r="AY212" s="19" t="s">
        <v>207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9" t="s">
        <v>79</v>
      </c>
      <c r="BK212" s="146">
        <f>ROUND(I212*H212,2)</f>
        <v>0</v>
      </c>
      <c r="BL212" s="19" t="s">
        <v>111</v>
      </c>
      <c r="BM212" s="145" t="s">
        <v>1340</v>
      </c>
    </row>
    <row r="213" spans="2:65" s="1" customFormat="1" ht="10">
      <c r="B213" s="34"/>
      <c r="D213" s="147" t="s">
        <v>215</v>
      </c>
      <c r="F213" s="148" t="s">
        <v>2221</v>
      </c>
      <c r="I213" s="149"/>
      <c r="L213" s="34"/>
      <c r="M213" s="150"/>
      <c r="T213" s="55"/>
      <c r="AT213" s="19" t="s">
        <v>215</v>
      </c>
      <c r="AU213" s="19" t="s">
        <v>79</v>
      </c>
    </row>
    <row r="214" spans="2:65" s="1" customFormat="1" ht="45">
      <c r="B214" s="34"/>
      <c r="D214" s="147" t="s">
        <v>1551</v>
      </c>
      <c r="F214" s="205" t="s">
        <v>2222</v>
      </c>
      <c r="I214" s="149"/>
      <c r="L214" s="34"/>
      <c r="M214" s="150"/>
      <c r="T214" s="55"/>
      <c r="AT214" s="19" t="s">
        <v>1551</v>
      </c>
      <c r="AU214" s="19" t="s">
        <v>79</v>
      </c>
    </row>
    <row r="215" spans="2:65" s="1" customFormat="1" ht="24.15" customHeight="1">
      <c r="B215" s="34"/>
      <c r="C215" s="134" t="s">
        <v>501</v>
      </c>
      <c r="D215" s="134" t="s">
        <v>209</v>
      </c>
      <c r="E215" s="135" t="s">
        <v>2223</v>
      </c>
      <c r="F215" s="136" t="s">
        <v>2224</v>
      </c>
      <c r="G215" s="137" t="s">
        <v>244</v>
      </c>
      <c r="H215" s="138">
        <v>1</v>
      </c>
      <c r="I215" s="139"/>
      <c r="J215" s="140">
        <f>ROUND(I215*H215,2)</f>
        <v>0</v>
      </c>
      <c r="K215" s="136" t="s">
        <v>331</v>
      </c>
      <c r="L215" s="34"/>
      <c r="M215" s="141" t="s">
        <v>19</v>
      </c>
      <c r="N215" s="142" t="s">
        <v>43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111</v>
      </c>
      <c r="AT215" s="145" t="s">
        <v>209</v>
      </c>
      <c r="AU215" s="145" t="s">
        <v>79</v>
      </c>
      <c r="AY215" s="19" t="s">
        <v>207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9" t="s">
        <v>79</v>
      </c>
      <c r="BK215" s="146">
        <f>ROUND(I215*H215,2)</f>
        <v>0</v>
      </c>
      <c r="BL215" s="19" t="s">
        <v>111</v>
      </c>
      <c r="BM215" s="145" t="s">
        <v>1353</v>
      </c>
    </row>
    <row r="216" spans="2:65" s="1" customFormat="1" ht="18">
      <c r="B216" s="34"/>
      <c r="D216" s="147" t="s">
        <v>215</v>
      </c>
      <c r="F216" s="148" t="s">
        <v>2224</v>
      </c>
      <c r="I216" s="149"/>
      <c r="L216" s="34"/>
      <c r="M216" s="150"/>
      <c r="T216" s="55"/>
      <c r="AT216" s="19" t="s">
        <v>215</v>
      </c>
      <c r="AU216" s="19" t="s">
        <v>79</v>
      </c>
    </row>
    <row r="217" spans="2:65" s="1" customFormat="1" ht="45">
      <c r="B217" s="34"/>
      <c r="D217" s="147" t="s">
        <v>1551</v>
      </c>
      <c r="F217" s="205" t="s">
        <v>2225</v>
      </c>
      <c r="I217" s="149"/>
      <c r="L217" s="34"/>
      <c r="M217" s="150"/>
      <c r="T217" s="55"/>
      <c r="AT217" s="19" t="s">
        <v>1551</v>
      </c>
      <c r="AU217" s="19" t="s">
        <v>79</v>
      </c>
    </row>
    <row r="218" spans="2:65" s="1" customFormat="1" ht="37.75" customHeight="1">
      <c r="B218" s="34"/>
      <c r="C218" s="173" t="s">
        <v>508</v>
      </c>
      <c r="D218" s="173" t="s">
        <v>223</v>
      </c>
      <c r="E218" s="174" t="s">
        <v>2226</v>
      </c>
      <c r="F218" s="175" t="s">
        <v>2227</v>
      </c>
      <c r="G218" s="176" t="s">
        <v>244</v>
      </c>
      <c r="H218" s="177">
        <v>1</v>
      </c>
      <c r="I218" s="178"/>
      <c r="J218" s="179">
        <f>ROUND(I218*H218,2)</f>
        <v>0</v>
      </c>
      <c r="K218" s="175" t="s">
        <v>331</v>
      </c>
      <c r="L218" s="180"/>
      <c r="M218" s="181" t="s">
        <v>19</v>
      </c>
      <c r="N218" s="182" t="s">
        <v>43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227</v>
      </c>
      <c r="AT218" s="145" t="s">
        <v>223</v>
      </c>
      <c r="AU218" s="145" t="s">
        <v>79</v>
      </c>
      <c r="AY218" s="19" t="s">
        <v>207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9" t="s">
        <v>79</v>
      </c>
      <c r="BK218" s="146">
        <f>ROUND(I218*H218,2)</f>
        <v>0</v>
      </c>
      <c r="BL218" s="19" t="s">
        <v>111</v>
      </c>
      <c r="BM218" s="145" t="s">
        <v>1368</v>
      </c>
    </row>
    <row r="219" spans="2:65" s="1" customFormat="1" ht="18">
      <c r="B219" s="34"/>
      <c r="D219" s="147" t="s">
        <v>215</v>
      </c>
      <c r="F219" s="148" t="s">
        <v>2227</v>
      </c>
      <c r="I219" s="149"/>
      <c r="L219" s="34"/>
      <c r="M219" s="150"/>
      <c r="T219" s="55"/>
      <c r="AT219" s="19" t="s">
        <v>215</v>
      </c>
      <c r="AU219" s="19" t="s">
        <v>79</v>
      </c>
    </row>
    <row r="220" spans="2:65" s="1" customFormat="1" ht="18">
      <c r="B220" s="34"/>
      <c r="D220" s="147" t="s">
        <v>1551</v>
      </c>
      <c r="F220" s="205" t="s">
        <v>2228</v>
      </c>
      <c r="I220" s="149"/>
      <c r="L220" s="34"/>
      <c r="M220" s="150"/>
      <c r="T220" s="55"/>
      <c r="AT220" s="19" t="s">
        <v>1551</v>
      </c>
      <c r="AU220" s="19" t="s">
        <v>79</v>
      </c>
    </row>
    <row r="221" spans="2:65" s="11" customFormat="1" ht="25.9" customHeight="1">
      <c r="B221" s="122"/>
      <c r="D221" s="123" t="s">
        <v>71</v>
      </c>
      <c r="E221" s="124" t="s">
        <v>2010</v>
      </c>
      <c r="F221" s="124" t="s">
        <v>1663</v>
      </c>
      <c r="I221" s="125"/>
      <c r="J221" s="126">
        <f>BK221</f>
        <v>0</v>
      </c>
      <c r="L221" s="122"/>
      <c r="M221" s="127"/>
      <c r="P221" s="128">
        <f>SUM(P222:P226)</f>
        <v>0</v>
      </c>
      <c r="R221" s="128">
        <f>SUM(R222:R226)</f>
        <v>0</v>
      </c>
      <c r="T221" s="129">
        <f>SUM(T222:T226)</f>
        <v>0</v>
      </c>
      <c r="AR221" s="123" t="s">
        <v>79</v>
      </c>
      <c r="AT221" s="130" t="s">
        <v>71</v>
      </c>
      <c r="AU221" s="130" t="s">
        <v>72</v>
      </c>
      <c r="AY221" s="123" t="s">
        <v>207</v>
      </c>
      <c r="BK221" s="131">
        <f>SUM(BK222:BK226)</f>
        <v>0</v>
      </c>
    </row>
    <row r="222" spans="2:65" s="1" customFormat="1" ht="16.5" customHeight="1">
      <c r="B222" s="34"/>
      <c r="C222" s="134" t="s">
        <v>515</v>
      </c>
      <c r="D222" s="134" t="s">
        <v>209</v>
      </c>
      <c r="E222" s="135" t="s">
        <v>2104</v>
      </c>
      <c r="F222" s="136" t="s">
        <v>1678</v>
      </c>
      <c r="G222" s="137" t="s">
        <v>244</v>
      </c>
      <c r="H222" s="138">
        <v>1</v>
      </c>
      <c r="I222" s="139"/>
      <c r="J222" s="140">
        <f>ROUND(I222*H222,2)</f>
        <v>0</v>
      </c>
      <c r="K222" s="136" t="s">
        <v>331</v>
      </c>
      <c r="L222" s="34"/>
      <c r="M222" s="141" t="s">
        <v>19</v>
      </c>
      <c r="N222" s="142" t="s">
        <v>43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111</v>
      </c>
      <c r="AT222" s="145" t="s">
        <v>209</v>
      </c>
      <c r="AU222" s="145" t="s">
        <v>79</v>
      </c>
      <c r="AY222" s="19" t="s">
        <v>207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9" t="s">
        <v>79</v>
      </c>
      <c r="BK222" s="146">
        <f>ROUND(I222*H222,2)</f>
        <v>0</v>
      </c>
      <c r="BL222" s="19" t="s">
        <v>111</v>
      </c>
      <c r="BM222" s="145" t="s">
        <v>2229</v>
      </c>
    </row>
    <row r="223" spans="2:65" s="1" customFormat="1" ht="10">
      <c r="B223" s="34"/>
      <c r="D223" s="147" t="s">
        <v>215</v>
      </c>
      <c r="F223" s="148" t="s">
        <v>1678</v>
      </c>
      <c r="I223" s="149"/>
      <c r="L223" s="34"/>
      <c r="M223" s="150"/>
      <c r="T223" s="55"/>
      <c r="AT223" s="19" t="s">
        <v>215</v>
      </c>
      <c r="AU223" s="19" t="s">
        <v>79</v>
      </c>
    </row>
    <row r="224" spans="2:65" s="1" customFormat="1" ht="27">
      <c r="B224" s="34"/>
      <c r="D224" s="147" t="s">
        <v>1551</v>
      </c>
      <c r="F224" s="205" t="s">
        <v>2105</v>
      </c>
      <c r="I224" s="149"/>
      <c r="L224" s="34"/>
      <c r="M224" s="150"/>
      <c r="T224" s="55"/>
      <c r="AT224" s="19" t="s">
        <v>1551</v>
      </c>
      <c r="AU224" s="19" t="s">
        <v>79</v>
      </c>
    </row>
    <row r="225" spans="2:65" s="1" customFormat="1" ht="16.5" customHeight="1">
      <c r="B225" s="34"/>
      <c r="C225" s="134" t="s">
        <v>523</v>
      </c>
      <c r="D225" s="134" t="s">
        <v>209</v>
      </c>
      <c r="E225" s="135" t="s">
        <v>2106</v>
      </c>
      <c r="F225" s="136" t="s">
        <v>2107</v>
      </c>
      <c r="G225" s="137" t="s">
        <v>244</v>
      </c>
      <c r="H225" s="138">
        <v>1</v>
      </c>
      <c r="I225" s="139"/>
      <c r="J225" s="140">
        <f>ROUND(I225*H225,2)</f>
        <v>0</v>
      </c>
      <c r="K225" s="136" t="s">
        <v>331</v>
      </c>
      <c r="L225" s="34"/>
      <c r="M225" s="141" t="s">
        <v>19</v>
      </c>
      <c r="N225" s="142" t="s">
        <v>43</v>
      </c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AR225" s="145" t="s">
        <v>111</v>
      </c>
      <c r="AT225" s="145" t="s">
        <v>209</v>
      </c>
      <c r="AU225" s="145" t="s">
        <v>79</v>
      </c>
      <c r="AY225" s="19" t="s">
        <v>207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9" t="s">
        <v>79</v>
      </c>
      <c r="BK225" s="146">
        <f>ROUND(I225*H225,2)</f>
        <v>0</v>
      </c>
      <c r="BL225" s="19" t="s">
        <v>111</v>
      </c>
      <c r="BM225" s="145" t="s">
        <v>2230</v>
      </c>
    </row>
    <row r="226" spans="2:65" s="1" customFormat="1" ht="10">
      <c r="B226" s="34"/>
      <c r="D226" s="147" t="s">
        <v>215</v>
      </c>
      <c r="F226" s="148" t="s">
        <v>2107</v>
      </c>
      <c r="I226" s="149"/>
      <c r="L226" s="34"/>
      <c r="M226" s="202"/>
      <c r="N226" s="203"/>
      <c r="O226" s="203"/>
      <c r="P226" s="203"/>
      <c r="Q226" s="203"/>
      <c r="R226" s="203"/>
      <c r="S226" s="203"/>
      <c r="T226" s="204"/>
      <c r="AT226" s="19" t="s">
        <v>215</v>
      </c>
      <c r="AU226" s="19" t="s">
        <v>79</v>
      </c>
    </row>
    <row r="227" spans="2:65" s="1" customFormat="1" ht="7" customHeight="1">
      <c r="B227" s="43"/>
      <c r="C227" s="44"/>
      <c r="D227" s="44"/>
      <c r="E227" s="44"/>
      <c r="F227" s="44"/>
      <c r="G227" s="44"/>
      <c r="H227" s="44"/>
      <c r="I227" s="44"/>
      <c r="J227" s="44"/>
      <c r="K227" s="44"/>
      <c r="L227" s="34"/>
    </row>
  </sheetData>
  <sheetProtection algorithmName="SHA-512" hashValue="InG8XRu08ubFEGMa1OcLg7PzhOK+EPqdG6sDWAshcqz3wii/upC+yL2x8kKaBVhA7I419xWLRyAjD3HRyeiNKg==" saltValue="udVWIVjQCndNFlyVr3O/EzEkquGx2MbSX96p8CgEfTMiq2nYQQS4i7f1hMZv90l8ugeewFplO1Rch+Utbg3DHQ==" spinCount="100000" sheet="1" objects="1" scenarios="1" formatColumns="0" formatRows="0" autoFilter="0"/>
  <autoFilter ref="C92:K226" xr:uid="{00000000-0009-0000-0000-000008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33</vt:i4>
      </vt:variant>
    </vt:vector>
  </HeadingPairs>
  <TitlesOfParts>
    <vt:vector size="50" baseType="lpstr">
      <vt:lpstr>Rekapitulace stavby</vt:lpstr>
      <vt:lpstr>D.1.1 - Architektonicko-s...</vt:lpstr>
      <vt:lpstr>D.1.4.a - Zařízení pro vy...</vt:lpstr>
      <vt:lpstr>D.1.4.b - Zařízení pro oc...</vt:lpstr>
      <vt:lpstr>D.1.4.d - Zařízení pro mě...</vt:lpstr>
      <vt:lpstr>D.1.4.e - Zařízení zdravo...</vt:lpstr>
      <vt:lpstr>D.1.4.l - Zařízení slabop...</vt:lpstr>
      <vt:lpstr>D.1.4.m.1 - Zařízení AV t...</vt:lpstr>
      <vt:lpstr>D.1.4.m.2 - Zařízení AV t...</vt:lpstr>
      <vt:lpstr>D.1.4.g - Zařízení silnop...</vt:lpstr>
      <vt:lpstr>D.1.4.h - Zařízení EPS</vt:lpstr>
      <vt:lpstr>D.1.4.j - Zařízení JIS</vt:lpstr>
      <vt:lpstr>D.1.4.k - Kamerový systém...</vt:lpstr>
      <vt:lpstr>D.1.4.n - Stavební a pros...</vt:lpstr>
      <vt:lpstr>VON - Vedlejší a ostatní ...</vt:lpstr>
      <vt:lpstr>Seznam figur</vt:lpstr>
      <vt:lpstr>Pokyny pro vyplnění</vt:lpstr>
      <vt:lpstr>'D.1.1 - Architektonicko-s...'!Názvy_tisku</vt:lpstr>
      <vt:lpstr>'D.1.4.a - Zařízení pro vy...'!Názvy_tisku</vt:lpstr>
      <vt:lpstr>'D.1.4.b - Zařízení pro oc...'!Názvy_tisku</vt:lpstr>
      <vt:lpstr>'D.1.4.d - Zařízení pro mě...'!Názvy_tisku</vt:lpstr>
      <vt:lpstr>'D.1.4.e - Zařízení zdravo...'!Názvy_tisku</vt:lpstr>
      <vt:lpstr>'D.1.4.g - Zařízení silnop...'!Názvy_tisku</vt:lpstr>
      <vt:lpstr>'D.1.4.h - Zařízení EPS'!Názvy_tisku</vt:lpstr>
      <vt:lpstr>'D.1.4.j - Zařízení JIS'!Názvy_tisku</vt:lpstr>
      <vt:lpstr>'D.1.4.k - Kamerový systém...'!Názvy_tisku</vt:lpstr>
      <vt:lpstr>'D.1.4.l - Zařízení slabop...'!Názvy_tisku</vt:lpstr>
      <vt:lpstr>'D.1.4.m.1 - Zařízení AV t...'!Názvy_tisku</vt:lpstr>
      <vt:lpstr>'D.1.4.m.2 - Zařízení AV t...'!Názvy_tisku</vt:lpstr>
      <vt:lpstr>'D.1.4.n - Stavební a pros...'!Názvy_tisku</vt:lpstr>
      <vt:lpstr>'Rekapitulace stavby'!Názvy_tisku</vt:lpstr>
      <vt:lpstr>'Seznam figur'!Názvy_tisku</vt:lpstr>
      <vt:lpstr>'VON - Vedlejší a ostatní ...'!Názvy_tisku</vt:lpstr>
      <vt:lpstr>'D.1.1 - Architektonicko-s...'!Oblast_tisku</vt:lpstr>
      <vt:lpstr>'D.1.4.a - Zařízení pro vy...'!Oblast_tisku</vt:lpstr>
      <vt:lpstr>'D.1.4.b - Zařízení pro oc...'!Oblast_tisku</vt:lpstr>
      <vt:lpstr>'D.1.4.d - Zařízení pro mě...'!Oblast_tisku</vt:lpstr>
      <vt:lpstr>'D.1.4.e - Zařízení zdravo...'!Oblast_tisku</vt:lpstr>
      <vt:lpstr>'D.1.4.g - Zařízení silnop...'!Oblast_tisku</vt:lpstr>
      <vt:lpstr>'D.1.4.h - Zařízení EPS'!Oblast_tisku</vt:lpstr>
      <vt:lpstr>'D.1.4.j - Zařízení JIS'!Oblast_tisku</vt:lpstr>
      <vt:lpstr>'D.1.4.k - Kamerový systém...'!Oblast_tisku</vt:lpstr>
      <vt:lpstr>'D.1.4.l - Zařízení slabop...'!Oblast_tisku</vt:lpstr>
      <vt:lpstr>'D.1.4.m.1 - Zařízení AV t...'!Oblast_tisku</vt:lpstr>
      <vt:lpstr>'D.1.4.m.2 - Zařízení AV t...'!Oblast_tisku</vt:lpstr>
      <vt:lpstr>'D.1.4.n - Stavební a pros...'!Oblast_tisku</vt:lpstr>
      <vt:lpstr>'Pokyny pro vyplnění'!Oblast_tisku</vt:lpstr>
      <vt:lpstr>'Rekapitulace stavby'!Oblast_tisku</vt:lpstr>
      <vt:lpstr>'Seznam figur'!Oblast_tisku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Jirka</dc:creator>
  <cp:lastModifiedBy>Tomáš Linda</cp:lastModifiedBy>
  <dcterms:created xsi:type="dcterms:W3CDTF">2025-02-18T10:31:32Z</dcterms:created>
  <dcterms:modified xsi:type="dcterms:W3CDTF">2025-02-18T14:25:15Z</dcterms:modified>
</cp:coreProperties>
</file>